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10230" firstSheet="1" activeTab="10"/>
  </bookViews>
  <sheets>
    <sheet name="Spielplan Samstag m U14" sheetId="1" r:id="rId1"/>
    <sheet name="Gruppe A" sheetId="2" r:id="rId2"/>
    <sheet name="Gruppe B" sheetId="3" r:id="rId3"/>
    <sheet name="Gruppe C" sheetId="4" r:id="rId4"/>
    <sheet name="Spielbericht" sheetId="5" r:id="rId5"/>
    <sheet name="Spielplan Sonntag m U14" sheetId="6" r:id="rId6"/>
    <sheet name="Gruppe D" sheetId="7" r:id="rId7"/>
    <sheet name="Gruppe E" sheetId="8" r:id="rId8"/>
    <sheet name="Gruppe F" sheetId="9" r:id="rId9"/>
    <sheet name="Gruppe G" sheetId="10" r:id="rId10"/>
    <sheet name="Abschlußtabelle" sheetId="11" r:id="rId11"/>
    <sheet name="Nam-Konv" sheetId="12" r:id="rId12"/>
    <sheet name="Tabelle1" sheetId="13" r:id="rId13"/>
  </sheets>
  <definedNames>
    <definedName name="_xlnm.Print_Area" localSheetId="10">'Abschlußtabelle'!$A$1:$H$23</definedName>
    <definedName name="_xlnm.Print_Area" localSheetId="1">'Gruppe A'!$A$1:$AL$28</definedName>
    <definedName name="_xlnm.Print_Area" localSheetId="2">'Gruppe B'!$A$1:$AL$28</definedName>
    <definedName name="_xlnm.Print_Area" localSheetId="3">'Gruppe C'!$A$1:$AR$32</definedName>
    <definedName name="_xlnm.Print_Area" localSheetId="6">'Gruppe D'!$B$1:$AG$26</definedName>
    <definedName name="_xlnm.Print_Area" localSheetId="7">'Gruppe E'!$A$1:$AG$25</definedName>
    <definedName name="_xlnm.Print_Area" localSheetId="8">'Gruppe F'!$A$1:$AG$25</definedName>
    <definedName name="_xlnm.Print_Area" localSheetId="9">'Gruppe G'!$B$1:$AM$29</definedName>
    <definedName name="_xlnm.Print_Area" localSheetId="4">'Spielbericht'!$A$1:$AI$40</definedName>
    <definedName name="_xlnm.Print_Area" localSheetId="0">'Spielplan Samstag m U14'!$A$1:$AD$51</definedName>
    <definedName name="_xlnm.Print_Area" localSheetId="5">'Spielplan Sonntag m U14'!$A$1:$AD$66</definedName>
    <definedName name="PlanS">'Spielplan Samstag m U14'!$A$22:$AD$71</definedName>
  </definedNames>
  <calcPr fullCalcOnLoad="1"/>
</workbook>
</file>

<file path=xl/sharedStrings.xml><?xml version="1.0" encoding="utf-8"?>
<sst xmlns="http://schemas.openxmlformats.org/spreadsheetml/2006/main" count="1459" uniqueCount="235">
  <si>
    <t>Faustball</t>
  </si>
  <si>
    <t>Deutsche Meisterschaften der Mitgliedsverbände</t>
  </si>
  <si>
    <t>Gruppe A</t>
  </si>
  <si>
    <t>Gruppe B</t>
  </si>
  <si>
    <t>Niedersachsen</t>
  </si>
  <si>
    <t>Schleswig-Holstein</t>
  </si>
  <si>
    <t>Hessen</t>
  </si>
  <si>
    <t>Westfalen</t>
  </si>
  <si>
    <t>Bayern</t>
  </si>
  <si>
    <t>Schwaben</t>
  </si>
  <si>
    <t>Baden</t>
  </si>
  <si>
    <t>Sachsen</t>
  </si>
  <si>
    <t>Vorrunde</t>
  </si>
  <si>
    <t>Rheinland</t>
  </si>
  <si>
    <t>DG</t>
  </si>
  <si>
    <t>Zeit</t>
  </si>
  <si>
    <t xml:space="preserve"> </t>
  </si>
  <si>
    <t>LR / Anschr.</t>
  </si>
  <si>
    <t>Satz1</t>
  </si>
  <si>
    <t>Satz 2</t>
  </si>
  <si>
    <t>Satz 3</t>
  </si>
  <si>
    <t>Sätze</t>
  </si>
  <si>
    <t>Punkte</t>
  </si>
  <si>
    <t xml:space="preserve"> -</t>
  </si>
  <si>
    <t>A1</t>
  </si>
  <si>
    <t>:</t>
  </si>
  <si>
    <t>B1</t>
  </si>
  <si>
    <t>A3</t>
  </si>
  <si>
    <t>B3</t>
  </si>
  <si>
    <t>A</t>
  </si>
  <si>
    <t>A5</t>
  </si>
  <si>
    <t>B5</t>
  </si>
  <si>
    <t>A2</t>
  </si>
  <si>
    <t>B2</t>
  </si>
  <si>
    <t>A4</t>
  </si>
  <si>
    <t>B4</t>
  </si>
  <si>
    <t>A6</t>
  </si>
  <si>
    <t>B6</t>
  </si>
  <si>
    <t>Finalrunde</t>
  </si>
  <si>
    <t>LR / Anschreiber</t>
  </si>
  <si>
    <t>Gruppe</t>
  </si>
  <si>
    <t>Plätze</t>
  </si>
  <si>
    <t>3 u. 4</t>
  </si>
  <si>
    <t>Schiris</t>
  </si>
  <si>
    <t>Finale</t>
  </si>
  <si>
    <t>Bälle</t>
  </si>
  <si>
    <t>Platz</t>
  </si>
  <si>
    <t>1. Satz</t>
  </si>
  <si>
    <t>2. Satz</t>
  </si>
  <si>
    <t>3. Satz</t>
  </si>
  <si>
    <t>1.</t>
  </si>
  <si>
    <t>4.</t>
  </si>
  <si>
    <t>2.</t>
  </si>
  <si>
    <t>5.</t>
  </si>
  <si>
    <t>3.</t>
  </si>
  <si>
    <t>6.</t>
  </si>
  <si>
    <t>7.</t>
  </si>
  <si>
    <t>8.</t>
  </si>
  <si>
    <t>9.</t>
  </si>
  <si>
    <t>10.</t>
  </si>
  <si>
    <t>11.</t>
  </si>
  <si>
    <t>12.</t>
  </si>
  <si>
    <t>/</t>
  </si>
  <si>
    <t>Siegerliste</t>
  </si>
  <si>
    <t>Kellinghusen</t>
  </si>
  <si>
    <t>VfL Kellinghusen</t>
  </si>
  <si>
    <t>Spielrunde</t>
  </si>
  <si>
    <t>Datum</t>
  </si>
  <si>
    <t>Schiedsrichter</t>
  </si>
  <si>
    <t>Spielbeginn</t>
  </si>
  <si>
    <t>Uhr</t>
  </si>
  <si>
    <t>Klasse</t>
  </si>
  <si>
    <t>Durchgang</t>
  </si>
  <si>
    <t>Anschreiber</t>
  </si>
  <si>
    <t>Spielnummer</t>
  </si>
  <si>
    <t>Linienrichter</t>
  </si>
  <si>
    <t>Feld</t>
  </si>
  <si>
    <t>Mannschaft A:</t>
  </si>
  <si>
    <t>Ver-
warn.</t>
  </si>
  <si>
    <t>Zeit-
strafe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</si>
  <si>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</si>
  <si>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</si>
  <si>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</si>
  <si>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</si>
  <si>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</si>
  <si>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</si>
  <si>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</si>
  <si>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</si>
  <si>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</si>
  <si>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</si>
  <si>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 xml:space="preserve"> 3. Satz</t>
  </si>
  <si>
    <t>Vor Beginn des Spiels und vor dem 3. Satz Auslosung vornehmen.</t>
  </si>
  <si>
    <t>Satz</t>
  </si>
  <si>
    <t>Satzspiel</t>
  </si>
  <si>
    <t>1, Satz</t>
  </si>
  <si>
    <t xml:space="preserve">Ergebnis   (A:B) </t>
  </si>
  <si>
    <t>Sieger</t>
  </si>
  <si>
    <t>Für die Richtigkeit der Eintragungen</t>
  </si>
  <si>
    <t>Schiedsrichter:</t>
  </si>
  <si>
    <t>Mannschaftsführer (Mf) A:</t>
  </si>
  <si>
    <t>Anschreiber:</t>
  </si>
  <si>
    <t>Mannschaftsführer (Mf) B:</t>
  </si>
  <si>
    <t>Bericht auf der Rückseite abgeben</t>
  </si>
  <si>
    <t>Einspruch:</t>
  </si>
  <si>
    <t>Feldverweis:</t>
  </si>
  <si>
    <t>Verletzung:</t>
  </si>
  <si>
    <t>Sonstiges:</t>
  </si>
  <si>
    <t xml:space="preserve">Ausrichter:     </t>
  </si>
  <si>
    <t>Begrüßung:  09:15 Uhr</t>
  </si>
  <si>
    <t>Balldiff.</t>
  </si>
  <si>
    <t>* 0</t>
  </si>
  <si>
    <t>*1.000</t>
  </si>
  <si>
    <t>*100.000</t>
  </si>
  <si>
    <t>*1.000.000</t>
  </si>
  <si>
    <t>*10.000.000</t>
  </si>
  <si>
    <t>Ball</t>
  </si>
  <si>
    <t>höh Anz</t>
  </si>
  <si>
    <t>Diff</t>
  </si>
  <si>
    <t>Zif</t>
  </si>
  <si>
    <t>Endstand Gruppe A</t>
  </si>
  <si>
    <t>Endstand Gruppe B</t>
  </si>
  <si>
    <t>Spiel</t>
  </si>
  <si>
    <t>Mannschaft A</t>
  </si>
  <si>
    <t>Mannschaft B</t>
  </si>
  <si>
    <t>Runde</t>
  </si>
  <si>
    <t>Suchwert</t>
  </si>
  <si>
    <t>Spalte</t>
  </si>
  <si>
    <t>der Vorrunde übernehmen.</t>
  </si>
  <si>
    <t>Achtung!</t>
  </si>
  <si>
    <t>Die Paarung kann umgekehrt lauten.</t>
  </si>
  <si>
    <t>Pl 5/6</t>
  </si>
  <si>
    <t>Pl 3/4</t>
  </si>
  <si>
    <t>Deutsche Meisterschaft der Mitgliedsverbände</t>
  </si>
  <si>
    <t>Schwäbischer Turnerbund</t>
  </si>
  <si>
    <t>Rheinischer Turnerbund</t>
  </si>
  <si>
    <t>Hessischer Turnverband</t>
  </si>
  <si>
    <t>Berliner/Märkischer Turnerbund</t>
  </si>
  <si>
    <t>Konvertierung Mannschaft --&gt; MGV</t>
  </si>
  <si>
    <t>LTV Mecklenburg-Vorpommern</t>
  </si>
  <si>
    <t>Pfalz</t>
  </si>
  <si>
    <t>Mecklenburg-VP</t>
  </si>
  <si>
    <t>Pfälzer Turnerbund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</si>
  <si>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</si>
  <si>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</si>
  <si>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</si>
  <si>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</si>
  <si>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</si>
  <si>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</si>
  <si>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</si>
  <si>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</si>
  <si>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</si>
  <si>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</si>
  <si>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Endstand Gruppe C</t>
  </si>
  <si>
    <t>Gruppe C</t>
  </si>
  <si>
    <t>4. C</t>
  </si>
  <si>
    <t>5.C</t>
  </si>
  <si>
    <t>Bitte das Ergebnis</t>
  </si>
  <si>
    <t>13.</t>
  </si>
  <si>
    <t>2. Gr B</t>
  </si>
  <si>
    <t>3. Gr A</t>
  </si>
  <si>
    <t>1. Gr A</t>
  </si>
  <si>
    <t>3. Gr B</t>
  </si>
  <si>
    <t>3. Gr D</t>
  </si>
  <si>
    <t>2. Gr D</t>
  </si>
  <si>
    <t>1. Gr D</t>
  </si>
  <si>
    <t>2. Gr C</t>
  </si>
  <si>
    <t>3. Gr C</t>
  </si>
  <si>
    <t>3. Gr E</t>
  </si>
  <si>
    <t>2. Gr E</t>
  </si>
  <si>
    <t>1. Gr E</t>
  </si>
  <si>
    <t>D1</t>
  </si>
  <si>
    <t>Pl 7-9</t>
  </si>
  <si>
    <t>D2</t>
  </si>
  <si>
    <t>D3</t>
  </si>
  <si>
    <t>Gruppe D</t>
  </si>
  <si>
    <t>Pl 1-6</t>
  </si>
  <si>
    <t>Gruppe E</t>
  </si>
  <si>
    <t>Gruppe F</t>
  </si>
  <si>
    <t>Gruppe G</t>
  </si>
  <si>
    <t>Pl 10-13</t>
  </si>
  <si>
    <t>E1</t>
  </si>
  <si>
    <t>E3</t>
  </si>
  <si>
    <t>E2</t>
  </si>
  <si>
    <t>4. Gr A</t>
  </si>
  <si>
    <t>4. Gr B</t>
  </si>
  <si>
    <t>1. Gr B</t>
  </si>
  <si>
    <t>4. Gr C</t>
  </si>
  <si>
    <t>2. Gr A</t>
  </si>
  <si>
    <t>5. Gr C</t>
  </si>
  <si>
    <t>1. Gr C</t>
  </si>
  <si>
    <t>Ergebnis</t>
  </si>
  <si>
    <t>aus Vorrunde</t>
  </si>
  <si>
    <t>Finalrunde Gr D</t>
  </si>
  <si>
    <t>Finalrunde Gr E</t>
  </si>
  <si>
    <t>Platz 7-9 Gr F</t>
  </si>
  <si>
    <t>Platz 10-13 Gr G</t>
  </si>
  <si>
    <t>1. A</t>
  </si>
  <si>
    <t>2. B</t>
  </si>
  <si>
    <t>2. C</t>
  </si>
  <si>
    <t>Gruppe E   Pl 1-6</t>
  </si>
  <si>
    <t>Endstand Gruppe E   Pl 1-6</t>
  </si>
  <si>
    <t>Gruppe D   Pl 1-6</t>
  </si>
  <si>
    <t>Endstand Gruppe D   Pl 1-6</t>
  </si>
  <si>
    <t>Gruppe F   Pl 7-9</t>
  </si>
  <si>
    <t>Endstand Gruppe F   Pl 7-9</t>
  </si>
  <si>
    <t>3.A</t>
  </si>
  <si>
    <t>3.B</t>
  </si>
  <si>
    <t>3.C</t>
  </si>
  <si>
    <t>Gruppe G  Pl 10-13</t>
  </si>
  <si>
    <t>4. A</t>
  </si>
  <si>
    <t>4. B</t>
  </si>
  <si>
    <t>5. C</t>
  </si>
  <si>
    <t>Satz 1</t>
  </si>
  <si>
    <t>Endstand Gruppe G  Pl 10-13</t>
  </si>
  <si>
    <t>2. A</t>
  </si>
  <si>
    <t>1. B</t>
  </si>
  <si>
    <t>1. C</t>
  </si>
  <si>
    <t>männliche Jugend U 14</t>
  </si>
  <si>
    <t>Thüringen</t>
  </si>
  <si>
    <t>Berlin-BB</t>
  </si>
  <si>
    <t>Feld 5</t>
  </si>
  <si>
    <t xml:space="preserve"> 19.Sept. 2015</t>
  </si>
  <si>
    <t>Feld 6</t>
  </si>
  <si>
    <t>5 u. 6</t>
  </si>
  <si>
    <t xml:space="preserve"> 20. Sept. 2015</t>
  </si>
  <si>
    <t>Thüringer Turnverband</t>
  </si>
  <si>
    <t>Schleswig-Holsteinischer Turnverband</t>
  </si>
  <si>
    <t>Badischer Turner-Bund</t>
  </si>
  <si>
    <t>Bayerischer Turnspiel-Verband</t>
  </si>
  <si>
    <t>Niedersächsischer Turner-Bund</t>
  </si>
  <si>
    <t>Westfälischer Turnerbund</t>
  </si>
  <si>
    <t>Sächsischer Turn-Verband</t>
  </si>
  <si>
    <t>männlich U14</t>
  </si>
  <si>
    <t>Deutsche Meisterschaft der Mitgliedsverbände 2015</t>
  </si>
  <si>
    <t>Deutsche  Meisterschaft Mitgliedsverbände männlich U 14 Feld 2015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</si>
</sst>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d/mm/yy"/>
    <numFmt numFmtId="166" formatCode="[$-407]dddd\,\ d\.\ mmmm\ yyyy"/>
    <numFmt numFmtId="167" formatCode="h:mm;@"/>
    <numFmt numFmtId="168" formatCode="dd/mm/yy;@"/>
    <numFmt numFmtId="169" formatCode="mmm\ yyyy"/>
  </numFmts>
  <fonts count="74">
    <font>
      <sz val="10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0"/>
    </font>
    <font>
      <b/>
      <sz val="13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lightUp"/>
    </fill>
  </fills>
  <borders count="19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7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8" fillId="0" borderId="3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29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35" borderId="20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14" xfId="0" applyNumberFormat="1" applyBorder="1" applyAlignment="1">
      <alignment/>
    </xf>
    <xf numFmtId="1" fontId="7" fillId="0" borderId="14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/>
    </xf>
    <xf numFmtId="0" fontId="7" fillId="0" borderId="25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16" xfId="0" applyFont="1" applyBorder="1" applyAlignment="1">
      <alignment/>
    </xf>
    <xf numFmtId="0" fontId="7" fillId="0" borderId="28" xfId="0" applyFont="1" applyBorder="1" applyAlignment="1">
      <alignment/>
    </xf>
    <xf numFmtId="0" fontId="4" fillId="34" borderId="41" xfId="0" applyFont="1" applyFill="1" applyBorder="1" applyAlignment="1">
      <alignment vertical="center"/>
    </xf>
    <xf numFmtId="0" fontId="4" fillId="34" borderId="42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2" fillId="34" borderId="44" xfId="0" applyFont="1" applyFill="1" applyBorder="1" applyAlignment="1">
      <alignment horizontal="center" vertical="center" textRotation="90" wrapText="1"/>
    </xf>
    <xf numFmtId="0" fontId="22" fillId="34" borderId="45" xfId="0" applyFont="1" applyFill="1" applyBorder="1" applyAlignment="1">
      <alignment horizontal="center" vertical="center" textRotation="90" wrapText="1"/>
    </xf>
    <xf numFmtId="0" fontId="4" fillId="34" borderId="46" xfId="0" applyFont="1" applyFill="1" applyBorder="1" applyAlignment="1">
      <alignment vertical="center"/>
    </xf>
    <xf numFmtId="0" fontId="22" fillId="34" borderId="47" xfId="0" applyFont="1" applyFill="1" applyBorder="1" applyAlignment="1">
      <alignment horizontal="center" vertical="center" textRotation="90" wrapText="1"/>
    </xf>
    <xf numFmtId="0" fontId="22" fillId="34" borderId="48" xfId="0" applyFont="1" applyFill="1" applyBorder="1" applyAlignment="1">
      <alignment vertical="center" wrapText="1"/>
    </xf>
    <xf numFmtId="0" fontId="0" fillId="36" borderId="49" xfId="0" applyFont="1" applyFill="1" applyBorder="1" applyAlignment="1">
      <alignment vertical="center"/>
    </xf>
    <xf numFmtId="0" fontId="22" fillId="34" borderId="50" xfId="0" applyFont="1" applyFill="1" applyBorder="1" applyAlignment="1">
      <alignment vertical="center" wrapText="1"/>
    </xf>
    <xf numFmtId="0" fontId="0" fillId="36" borderId="47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34" borderId="52" xfId="0" applyFont="1" applyFill="1" applyBorder="1" applyAlignment="1">
      <alignment vertical="center"/>
    </xf>
    <xf numFmtId="0" fontId="22" fillId="34" borderId="49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vertical="center" wrapText="1"/>
    </xf>
    <xf numFmtId="0" fontId="9" fillId="34" borderId="46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6" fillId="34" borderId="53" xfId="0" applyFont="1" applyFill="1" applyBorder="1" applyAlignment="1">
      <alignment vertical="center"/>
    </xf>
    <xf numFmtId="0" fontId="9" fillId="34" borderId="54" xfId="0" applyFont="1" applyFill="1" applyBorder="1" applyAlignment="1">
      <alignment vertical="center"/>
    </xf>
    <xf numFmtId="0" fontId="0" fillId="34" borderId="55" xfId="0" applyFont="1" applyFill="1" applyBorder="1" applyAlignment="1">
      <alignment vertical="center"/>
    </xf>
    <xf numFmtId="0" fontId="0" fillId="34" borderId="56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22" fillId="35" borderId="42" xfId="0" applyFont="1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0" fillId="35" borderId="43" xfId="0" applyFont="1" applyFill="1" applyBorder="1" applyAlignment="1">
      <alignment vertical="center"/>
    </xf>
    <xf numFmtId="0" fontId="6" fillId="35" borderId="46" xfId="0" applyFont="1" applyFill="1" applyBorder="1" applyAlignment="1">
      <alignment vertical="center"/>
    </xf>
    <xf numFmtId="0" fontId="0" fillId="35" borderId="57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4" fillId="34" borderId="58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/>
    </xf>
    <xf numFmtId="0" fontId="0" fillId="35" borderId="61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4" fillId="34" borderId="64" xfId="0" applyFont="1" applyFill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/>
    </xf>
    <xf numFmtId="0" fontId="0" fillId="34" borderId="67" xfId="0" applyFill="1" applyBorder="1" applyAlignment="1">
      <alignment/>
    </xf>
    <xf numFmtId="0" fontId="0" fillId="34" borderId="66" xfId="0" applyFill="1" applyBorder="1" applyAlignment="1">
      <alignment/>
    </xf>
    <xf numFmtId="0" fontId="4" fillId="34" borderId="67" xfId="0" applyFont="1" applyFill="1" applyBorder="1" applyAlignment="1">
      <alignment horizontal="center" vertical="center"/>
    </xf>
    <xf numFmtId="0" fontId="0" fillId="34" borderId="68" xfId="0" applyFill="1" applyBorder="1" applyAlignment="1">
      <alignment/>
    </xf>
    <xf numFmtId="0" fontId="7" fillId="34" borderId="66" xfId="0" applyFont="1" applyFill="1" applyBorder="1" applyAlignment="1">
      <alignment horizontal="left"/>
    </xf>
    <xf numFmtId="0" fontId="3" fillId="34" borderId="67" xfId="0" applyFont="1" applyFill="1" applyBorder="1" applyAlignment="1">
      <alignment/>
    </xf>
    <xf numFmtId="0" fontId="24" fillId="34" borderId="66" xfId="0" applyFont="1" applyFill="1" applyBorder="1" applyAlignment="1">
      <alignment horizontal="left" vertical="center"/>
    </xf>
    <xf numFmtId="0" fontId="24" fillId="34" borderId="66" xfId="0" applyFont="1" applyFill="1" applyBorder="1" applyAlignment="1">
      <alignment horizontal="left"/>
    </xf>
    <xf numFmtId="0" fontId="3" fillId="34" borderId="67" xfId="0" applyFont="1" applyFill="1" applyBorder="1" applyAlignment="1">
      <alignment/>
    </xf>
    <xf numFmtId="0" fontId="3" fillId="34" borderId="69" xfId="0" applyFont="1" applyFill="1" applyBorder="1" applyAlignment="1">
      <alignment/>
    </xf>
    <xf numFmtId="0" fontId="0" fillId="34" borderId="70" xfId="0" applyFill="1" applyBorder="1" applyAlignment="1">
      <alignment/>
    </xf>
    <xf numFmtId="0" fontId="7" fillId="34" borderId="70" xfId="0" applyFont="1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71" xfId="0" applyFill="1" applyBorder="1" applyAlignment="1">
      <alignment/>
    </xf>
    <xf numFmtId="0" fontId="5" fillId="34" borderId="72" xfId="0" applyFont="1" applyFill="1" applyBorder="1" applyAlignment="1">
      <alignment/>
    </xf>
    <xf numFmtId="0" fontId="5" fillId="34" borderId="73" xfId="0" applyFont="1" applyFill="1" applyBorder="1" applyAlignment="1">
      <alignment/>
    </xf>
    <xf numFmtId="0" fontId="4" fillId="34" borderId="72" xfId="0" applyFont="1" applyFill="1" applyBorder="1" applyAlignment="1">
      <alignment horizontal="center" vertical="center"/>
    </xf>
    <xf numFmtId="0" fontId="7" fillId="34" borderId="74" xfId="0" applyFont="1" applyFill="1" applyBorder="1" applyAlignment="1">
      <alignment horizontal="center" vertical="center"/>
    </xf>
    <xf numFmtId="0" fontId="7" fillId="34" borderId="73" xfId="0" applyFont="1" applyFill="1" applyBorder="1" applyAlignment="1">
      <alignment/>
    </xf>
    <xf numFmtId="0" fontId="0" fillId="34" borderId="72" xfId="0" applyFill="1" applyBorder="1" applyAlignment="1">
      <alignment/>
    </xf>
    <xf numFmtId="0" fontId="0" fillId="34" borderId="75" xfId="0" applyFill="1" applyBorder="1" applyAlignment="1">
      <alignment/>
    </xf>
    <xf numFmtId="0" fontId="5" fillId="34" borderId="76" xfId="0" applyFont="1" applyFill="1" applyBorder="1" applyAlignment="1">
      <alignment vertical="center"/>
    </xf>
    <xf numFmtId="0" fontId="5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34" borderId="62" xfId="0" applyFont="1" applyFill="1" applyBorder="1" applyAlignment="1">
      <alignment/>
    </xf>
    <xf numFmtId="0" fontId="5" fillId="36" borderId="60" xfId="0" applyFont="1" applyFill="1" applyBorder="1" applyAlignment="1">
      <alignment/>
    </xf>
    <xf numFmtId="0" fontId="5" fillId="34" borderId="77" xfId="0" applyFont="1" applyFill="1" applyBorder="1" applyAlignment="1">
      <alignment vertical="center"/>
    </xf>
    <xf numFmtId="0" fontId="5" fillId="36" borderId="63" xfId="0" applyFont="1" applyFill="1" applyBorder="1" applyAlignment="1">
      <alignment/>
    </xf>
    <xf numFmtId="0" fontId="5" fillId="34" borderId="78" xfId="0" applyFont="1" applyFill="1" applyBorder="1" applyAlignment="1">
      <alignment vertical="center"/>
    </xf>
    <xf numFmtId="0" fontId="5" fillId="34" borderId="79" xfId="0" applyFont="1" applyFill="1" applyBorder="1" applyAlignment="1">
      <alignment/>
    </xf>
    <xf numFmtId="0" fontId="0" fillId="34" borderId="80" xfId="0" applyFont="1" applyFill="1" applyBorder="1" applyAlignment="1">
      <alignment/>
    </xf>
    <xf numFmtId="0" fontId="5" fillId="36" borderId="73" xfId="0" applyFont="1" applyFill="1" applyBorder="1" applyAlignment="1">
      <alignment/>
    </xf>
    <xf numFmtId="0" fontId="5" fillId="34" borderId="81" xfId="0" applyFont="1" applyFill="1" applyBorder="1" applyAlignment="1">
      <alignment vertical="center"/>
    </xf>
    <xf numFmtId="0" fontId="0" fillId="34" borderId="79" xfId="0" applyFont="1" applyFill="1" applyBorder="1" applyAlignment="1">
      <alignment/>
    </xf>
    <xf numFmtId="0" fontId="5" fillId="36" borderId="75" xfId="0" applyFont="1" applyFill="1" applyBorder="1" applyAlignment="1">
      <alignment/>
    </xf>
    <xf numFmtId="0" fontId="5" fillId="34" borderId="82" xfId="0" applyNumberFormat="1" applyFont="1" applyFill="1" applyBorder="1" applyAlignment="1">
      <alignment vertical="center"/>
    </xf>
    <xf numFmtId="0" fontId="0" fillId="34" borderId="83" xfId="0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Continuous" vertical="center"/>
    </xf>
    <xf numFmtId="0" fontId="0" fillId="35" borderId="15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left" vertical="center"/>
    </xf>
    <xf numFmtId="0" fontId="0" fillId="34" borderId="15" xfId="0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horizontal="centerContinuous" vertical="center"/>
    </xf>
    <xf numFmtId="0" fontId="0" fillId="34" borderId="84" xfId="0" applyFill="1" applyBorder="1" applyAlignment="1">
      <alignment horizontal="left" vertical="center"/>
    </xf>
    <xf numFmtId="0" fontId="0" fillId="34" borderId="8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ont="1" applyFill="1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6" xfId="0" applyBorder="1" applyAlignment="1">
      <alignment vertical="center"/>
    </xf>
    <xf numFmtId="0" fontId="5" fillId="0" borderId="87" xfId="0" applyFont="1" applyBorder="1" applyAlignment="1">
      <alignment horizontal="center"/>
    </xf>
    <xf numFmtId="0" fontId="0" fillId="0" borderId="88" xfId="0" applyBorder="1" applyAlignment="1">
      <alignment/>
    </xf>
    <xf numFmtId="0" fontId="5" fillId="0" borderId="62" xfId="0" applyFont="1" applyBorder="1" applyAlignment="1">
      <alignment/>
    </xf>
    <xf numFmtId="0" fontId="7" fillId="34" borderId="59" xfId="0" applyFont="1" applyFill="1" applyBorder="1" applyAlignment="1">
      <alignment horizontal="centerContinuous"/>
    </xf>
    <xf numFmtId="0" fontId="4" fillId="34" borderId="5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2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4" fillId="34" borderId="89" xfId="0" applyFont="1" applyFill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72" xfId="0" applyBorder="1" applyAlignment="1">
      <alignment/>
    </xf>
    <xf numFmtId="0" fontId="7" fillId="34" borderId="74" xfId="0" applyFont="1" applyFill="1" applyBorder="1" applyAlignment="1">
      <alignment horizontal="centerContinuous"/>
    </xf>
    <xf numFmtId="0" fontId="4" fillId="34" borderId="74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34" borderId="72" xfId="0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4" fillId="34" borderId="91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5" fillId="0" borderId="72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69" xfId="0" applyBorder="1" applyAlignment="1">
      <alignment/>
    </xf>
    <xf numFmtId="0" fontId="7" fillId="34" borderId="93" xfId="0" applyFont="1" applyFill="1" applyBorder="1" applyAlignment="1">
      <alignment horizontal="centerContinuous"/>
    </xf>
    <xf numFmtId="0" fontId="4" fillId="34" borderId="93" xfId="0" applyFont="1" applyFill="1" applyBorder="1" applyAlignment="1">
      <alignment horizontal="center"/>
    </xf>
    <xf numFmtId="0" fontId="4" fillId="34" borderId="70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5" fillId="35" borderId="93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26" fillId="0" borderId="94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27" fillId="34" borderId="42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28" fillId="34" borderId="42" xfId="0" applyFont="1" applyFill="1" applyBorder="1" applyAlignment="1">
      <alignment vertical="center"/>
    </xf>
    <xf numFmtId="0" fontId="29" fillId="34" borderId="42" xfId="0" applyFont="1" applyFill="1" applyBorder="1" applyAlignment="1">
      <alignment vertical="center"/>
    </xf>
    <xf numFmtId="0" fontId="29" fillId="34" borderId="57" xfId="0" applyFont="1" applyFill="1" applyBorder="1" applyAlignment="1">
      <alignment vertical="center"/>
    </xf>
    <xf numFmtId="0" fontId="0" fillId="34" borderId="95" xfId="0" applyFont="1" applyFill="1" applyBorder="1" applyAlignment="1">
      <alignment vertical="center"/>
    </xf>
    <xf numFmtId="0" fontId="0" fillId="34" borderId="96" xfId="0" applyFont="1" applyFill="1" applyBorder="1" applyAlignment="1">
      <alignment vertical="center"/>
    </xf>
    <xf numFmtId="0" fontId="0" fillId="35" borderId="96" xfId="0" applyFont="1" applyFill="1" applyBorder="1" applyAlignment="1">
      <alignment vertical="center"/>
    </xf>
    <xf numFmtId="0" fontId="30" fillId="34" borderId="96" xfId="0" applyFont="1" applyFill="1" applyBorder="1" applyAlignment="1">
      <alignment vertical="center"/>
    </xf>
    <xf numFmtId="0" fontId="3" fillId="34" borderId="97" xfId="0" applyFont="1" applyFill="1" applyBorder="1" applyAlignment="1">
      <alignment vertical="center"/>
    </xf>
    <xf numFmtId="0" fontId="6" fillId="34" borderId="98" xfId="0" applyFont="1" applyFill="1" applyBorder="1" applyAlignment="1">
      <alignment/>
    </xf>
    <xf numFmtId="0" fontId="6" fillId="34" borderId="99" xfId="0" applyFont="1" applyFill="1" applyBorder="1" applyAlignment="1">
      <alignment/>
    </xf>
    <xf numFmtId="0" fontId="0" fillId="35" borderId="99" xfId="0" applyFont="1" applyFill="1" applyBorder="1" applyAlignment="1">
      <alignment/>
    </xf>
    <xf numFmtId="0" fontId="6" fillId="34" borderId="100" xfId="0" applyFont="1" applyFill="1" applyBorder="1" applyAlignment="1">
      <alignment/>
    </xf>
    <xf numFmtId="0" fontId="6" fillId="34" borderId="101" xfId="0" applyFont="1" applyFill="1" applyBorder="1" applyAlignment="1">
      <alignment/>
    </xf>
    <xf numFmtId="0" fontId="6" fillId="34" borderId="102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9" fillId="37" borderId="104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38" borderId="105" xfId="0" applyNumberFormat="1" applyFont="1" applyFill="1" applyBorder="1" applyAlignment="1" applyProtection="1">
      <alignment horizontal="center" vertical="center"/>
      <protection/>
    </xf>
    <xf numFmtId="1" fontId="5" fillId="38" borderId="106" xfId="0" applyNumberFormat="1" applyFont="1" applyFill="1" applyBorder="1" applyAlignment="1" applyProtection="1">
      <alignment horizontal="center" vertical="center"/>
      <protection/>
    </xf>
    <xf numFmtId="1" fontId="5" fillId="38" borderId="10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108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09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7" fillId="0" borderId="109" xfId="0" applyFont="1" applyBorder="1" applyAlignment="1">
      <alignment horizontal="center"/>
    </xf>
    <xf numFmtId="0" fontId="3" fillId="0" borderId="110" xfId="0" applyFont="1" applyBorder="1" applyAlignment="1">
      <alignment/>
    </xf>
    <xf numFmtId="1" fontId="3" fillId="0" borderId="1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3" fillId="0" borderId="1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14" fontId="3" fillId="38" borderId="0" xfId="0" applyNumberFormat="1" applyFont="1" applyFill="1" applyAlignment="1">
      <alignment horizontal="left" vertical="center"/>
    </xf>
    <xf numFmtId="2" fontId="3" fillId="38" borderId="0" xfId="0" applyNumberFormat="1" applyFont="1" applyFill="1" applyAlignment="1">
      <alignment horizontal="left" vertical="center"/>
    </xf>
    <xf numFmtId="0" fontId="16" fillId="38" borderId="109" xfId="0" applyFont="1" applyFill="1" applyBorder="1" applyAlignment="1">
      <alignment horizontal="center"/>
    </xf>
    <xf numFmtId="2" fontId="16" fillId="38" borderId="109" xfId="0" applyNumberFormat="1" applyFont="1" applyFill="1" applyBorder="1" applyAlignment="1">
      <alignment horizontal="center"/>
    </xf>
    <xf numFmtId="0" fontId="16" fillId="38" borderId="110" xfId="0" applyFont="1" applyFill="1" applyBorder="1" applyAlignment="1">
      <alignment horizontal="center"/>
    </xf>
    <xf numFmtId="2" fontId="16" fillId="38" borderId="110" xfId="0" applyNumberFormat="1" applyFont="1" applyFill="1" applyBorder="1" applyAlignment="1">
      <alignment horizontal="center"/>
    </xf>
    <xf numFmtId="1" fontId="7" fillId="38" borderId="18" xfId="0" applyNumberFormat="1" applyFont="1" applyFill="1" applyBorder="1" applyAlignment="1">
      <alignment horizontal="center"/>
    </xf>
    <xf numFmtId="1" fontId="7" fillId="38" borderId="19" xfId="0" applyNumberFormat="1" applyFont="1" applyFill="1" applyBorder="1" applyAlignment="1">
      <alignment horizontal="center"/>
    </xf>
    <xf numFmtId="0" fontId="0" fillId="38" borderId="19" xfId="0" applyFill="1" applyBorder="1" applyAlignment="1">
      <alignment/>
    </xf>
    <xf numFmtId="1" fontId="3" fillId="38" borderId="115" xfId="0" applyNumberFormat="1" applyFont="1" applyFill="1" applyBorder="1" applyAlignment="1">
      <alignment horizontal="center"/>
    </xf>
    <xf numFmtId="1" fontId="7" fillId="38" borderId="11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7" fillId="38" borderId="109" xfId="0" applyNumberFormat="1" applyFont="1" applyFill="1" applyBorder="1" applyAlignment="1">
      <alignment horizontal="center"/>
    </xf>
    <xf numFmtId="1" fontId="0" fillId="38" borderId="110" xfId="0" applyNumberFormat="1" applyFill="1" applyBorder="1" applyAlignment="1">
      <alignment/>
    </xf>
    <xf numFmtId="1" fontId="3" fillId="38" borderId="112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3" fillId="0" borderId="111" xfId="0" applyFont="1" applyBorder="1" applyAlignment="1">
      <alignment/>
    </xf>
    <xf numFmtId="1" fontId="3" fillId="0" borderId="111" xfId="0" applyNumberFormat="1" applyFont="1" applyBorder="1" applyAlignment="1">
      <alignment horizontal="center" vertical="center"/>
    </xf>
    <xf numFmtId="1" fontId="3" fillId="0" borderId="117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6" fillId="0" borderId="118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21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center"/>
    </xf>
    <xf numFmtId="0" fontId="0" fillId="0" borderId="123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center"/>
    </xf>
    <xf numFmtId="0" fontId="0" fillId="37" borderId="124" xfId="0" applyFont="1" applyFill="1" applyBorder="1" applyAlignment="1">
      <alignment horizontal="center"/>
    </xf>
    <xf numFmtId="1" fontId="3" fillId="0" borderId="61" xfId="0" applyNumberFormat="1" applyFont="1" applyFill="1" applyBorder="1" applyAlignment="1" applyProtection="1">
      <alignment horizontal="center" vertical="center"/>
      <protection/>
    </xf>
    <xf numFmtId="1" fontId="7" fillId="0" borderId="125" xfId="0" applyNumberFormat="1" applyFont="1" applyFill="1" applyBorder="1" applyAlignment="1" applyProtection="1">
      <alignment horizontal="center" vertical="center"/>
      <protection/>
    </xf>
    <xf numFmtId="1" fontId="7" fillId="0" borderId="87" xfId="0" applyNumberFormat="1" applyFont="1" applyFill="1" applyBorder="1" applyAlignment="1" applyProtection="1">
      <alignment horizontal="center" vertical="center"/>
      <protection/>
    </xf>
    <xf numFmtId="0" fontId="0" fillId="0" borderId="126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37" borderId="129" xfId="0" applyFont="1" applyFill="1" applyBorder="1" applyAlignment="1">
      <alignment horizontal="center"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left"/>
    </xf>
    <xf numFmtId="1" fontId="3" fillId="0" borderId="79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 applyProtection="1">
      <alignment horizontal="center" vertical="center"/>
      <protection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168" fontId="0" fillId="0" borderId="62" xfId="0" applyNumberFormat="1" applyBorder="1" applyAlignment="1">
      <alignment horizontal="center"/>
    </xf>
    <xf numFmtId="20" fontId="0" fillId="0" borderId="130" xfId="0" applyNumberFormat="1" applyBorder="1" applyAlignment="1">
      <alignment horizontal="center"/>
    </xf>
    <xf numFmtId="168" fontId="0" fillId="0" borderId="67" xfId="0" applyNumberFormat="1" applyBorder="1" applyAlignment="1">
      <alignment horizontal="center"/>
    </xf>
    <xf numFmtId="0" fontId="0" fillId="0" borderId="131" xfId="0" applyBorder="1" applyAlignment="1">
      <alignment horizontal="center"/>
    </xf>
    <xf numFmtId="1" fontId="5" fillId="38" borderId="132" xfId="0" applyNumberFormat="1" applyFont="1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>
      <alignment horizontal="center"/>
    </xf>
    <xf numFmtId="0" fontId="6" fillId="0" borderId="127" xfId="0" applyFont="1" applyFill="1" applyBorder="1" applyAlignment="1">
      <alignment horizontal="center"/>
    </xf>
    <xf numFmtId="1" fontId="5" fillId="38" borderId="134" xfId="0" applyNumberFormat="1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65" xfId="0" applyFill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/>
      <protection/>
    </xf>
    <xf numFmtId="0" fontId="0" fillId="40" borderId="65" xfId="0" applyFill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vertical="center" textRotation="90"/>
      <protection/>
    </xf>
    <xf numFmtId="0" fontId="0" fillId="0" borderId="0" xfId="0" applyFont="1" applyAlignment="1" applyProtection="1">
      <alignment vertical="center" textRotation="90"/>
      <protection/>
    </xf>
    <xf numFmtId="0" fontId="31" fillId="0" borderId="0" xfId="0" applyFont="1" applyBorder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0" fillId="37" borderId="123" xfId="0" applyFont="1" applyFill="1" applyBorder="1" applyAlignment="1">
      <alignment horizontal="center"/>
    </xf>
    <xf numFmtId="0" fontId="0" fillId="37" borderId="128" xfId="0" applyFont="1" applyFill="1" applyBorder="1" applyAlignment="1">
      <alignment horizontal="center"/>
    </xf>
    <xf numFmtId="0" fontId="9" fillId="37" borderId="104" xfId="0" applyFont="1" applyFill="1" applyBorder="1" applyAlignment="1">
      <alignment horizontal="center"/>
    </xf>
    <xf numFmtId="0" fontId="0" fillId="0" borderId="104" xfId="0" applyFont="1" applyFill="1" applyBorder="1" applyAlignment="1">
      <alignment horizontal="left"/>
    </xf>
    <xf numFmtId="0" fontId="0" fillId="41" borderId="10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1" fontId="7" fillId="0" borderId="8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84" xfId="0" applyNumberFormat="1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77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35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36" xfId="0" applyFont="1" applyFill="1" applyBorder="1" applyAlignment="1">
      <alignment horizontal="center"/>
    </xf>
    <xf numFmtId="0" fontId="13" fillId="0" borderId="40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36" xfId="0" applyBorder="1" applyAlignment="1">
      <alignment/>
    </xf>
    <xf numFmtId="0" fontId="0" fillId="0" borderId="137" xfId="0" applyFont="1" applyFill="1" applyBorder="1" applyAlignment="1">
      <alignment/>
    </xf>
    <xf numFmtId="0" fontId="7" fillId="0" borderId="1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3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0" xfId="0" applyFont="1" applyFill="1" applyBorder="1" applyAlignment="1">
      <alignment horizontal="center"/>
    </xf>
    <xf numFmtId="0" fontId="8" fillId="0" borderId="141" xfId="0" applyFont="1" applyFill="1" applyBorder="1" applyAlignment="1">
      <alignment horizontal="center"/>
    </xf>
    <xf numFmtId="0" fontId="8" fillId="0" borderId="142" xfId="0" applyFont="1" applyFill="1" applyBorder="1" applyAlignment="1">
      <alignment horizontal="center"/>
    </xf>
    <xf numFmtId="0" fontId="8" fillId="0" borderId="142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12" fillId="0" borderId="140" xfId="0" applyFont="1" applyFill="1" applyBorder="1" applyAlignment="1">
      <alignment/>
    </xf>
    <xf numFmtId="0" fontId="12" fillId="0" borderId="141" xfId="0" applyFont="1" applyFill="1" applyBorder="1" applyAlignment="1">
      <alignment horizontal="center"/>
    </xf>
    <xf numFmtId="0" fontId="12" fillId="0" borderId="142" xfId="0" applyFont="1" applyFill="1" applyBorder="1" applyAlignment="1">
      <alignment horizontal="center"/>
    </xf>
    <xf numFmtId="0" fontId="13" fillId="0" borderId="141" xfId="0" applyFont="1" applyFill="1" applyBorder="1" applyAlignment="1">
      <alignment horizontal="center"/>
    </xf>
    <xf numFmtId="0" fontId="13" fillId="0" borderId="143" xfId="0" applyFont="1" applyFill="1" applyBorder="1" applyAlignment="1">
      <alignment horizontal="center"/>
    </xf>
    <xf numFmtId="0" fontId="8" fillId="0" borderId="140" xfId="0" applyFont="1" applyFill="1" applyBorder="1" applyAlignment="1">
      <alignment/>
    </xf>
    <xf numFmtId="0" fontId="8" fillId="0" borderId="14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1" fontId="7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1" fontId="7" fillId="0" borderId="144" xfId="0" applyNumberFormat="1" applyFont="1" applyFill="1" applyBorder="1" applyAlignment="1" applyProtection="1">
      <alignment horizontal="center" vertical="center"/>
      <protection/>
    </xf>
    <xf numFmtId="0" fontId="0" fillId="0" borderId="125" xfId="0" applyFont="1" applyBorder="1" applyAlignment="1">
      <alignment horizontal="center"/>
    </xf>
    <xf numFmtId="0" fontId="0" fillId="0" borderId="80" xfId="0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119" xfId="0" applyNumberFormat="1" applyBorder="1" applyAlignment="1">
      <alignment/>
    </xf>
    <xf numFmtId="0" fontId="0" fillId="0" borderId="145" xfId="0" applyBorder="1" applyAlignment="1">
      <alignment/>
    </xf>
    <xf numFmtId="0" fontId="6" fillId="0" borderId="145" xfId="0" applyFont="1" applyFill="1" applyBorder="1" applyAlignment="1">
      <alignment horizontal="center" wrapText="1"/>
    </xf>
    <xf numFmtId="0" fontId="6" fillId="0" borderId="120" xfId="0" applyFont="1" applyFill="1" applyBorder="1" applyAlignment="1">
      <alignment horizontal="center" wrapText="1"/>
    </xf>
    <xf numFmtId="168" fontId="0" fillId="0" borderId="140" xfId="0" applyNumberFormat="1" applyBorder="1" applyAlignment="1">
      <alignment/>
    </xf>
    <xf numFmtId="0" fontId="0" fillId="0" borderId="140" xfId="0" applyBorder="1" applyAlignment="1">
      <alignment/>
    </xf>
    <xf numFmtId="0" fontId="0" fillId="0" borderId="140" xfId="0" applyFont="1" applyFill="1" applyBorder="1" applyAlignment="1">
      <alignment horizontal="center"/>
    </xf>
    <xf numFmtId="168" fontId="0" fillId="0" borderId="141" xfId="0" applyNumberFormat="1" applyBorder="1" applyAlignment="1">
      <alignment/>
    </xf>
    <xf numFmtId="0" fontId="0" fillId="0" borderId="141" xfId="0" applyBorder="1" applyAlignment="1">
      <alignment/>
    </xf>
    <xf numFmtId="0" fontId="0" fillId="0" borderId="141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168" fontId="0" fillId="0" borderId="146" xfId="0" applyNumberFormat="1" applyBorder="1" applyAlignment="1">
      <alignment/>
    </xf>
    <xf numFmtId="20" fontId="0" fillId="0" borderId="146" xfId="0" applyNumberFormat="1" applyBorder="1" applyAlignment="1">
      <alignment/>
    </xf>
    <xf numFmtId="0" fontId="0" fillId="0" borderId="146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0" fillId="0" borderId="147" xfId="0" applyBorder="1" applyAlignment="1">
      <alignment/>
    </xf>
    <xf numFmtId="0" fontId="0" fillId="0" borderId="147" xfId="0" applyFont="1" applyFill="1" applyBorder="1" applyAlignment="1">
      <alignment horizontal="center"/>
    </xf>
    <xf numFmtId="0" fontId="0" fillId="0" borderId="146" xfId="0" applyBorder="1" applyAlignment="1">
      <alignment/>
    </xf>
    <xf numFmtId="168" fontId="0" fillId="0" borderId="147" xfId="0" applyNumberFormat="1" applyBorder="1" applyAlignment="1">
      <alignment/>
    </xf>
    <xf numFmtId="0" fontId="0" fillId="0" borderId="143" xfId="0" applyBorder="1" applyAlignment="1">
      <alignment/>
    </xf>
    <xf numFmtId="0" fontId="0" fillId="0" borderId="143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41" borderId="145" xfId="0" applyFont="1" applyFill="1" applyBorder="1" applyAlignment="1">
      <alignment horizontal="center" wrapText="1"/>
    </xf>
    <xf numFmtId="0" fontId="7" fillId="0" borderId="147" xfId="0" applyFont="1" applyFill="1" applyBorder="1" applyAlignment="1">
      <alignment horizontal="center"/>
    </xf>
    <xf numFmtId="1" fontId="7" fillId="16" borderId="0" xfId="0" applyNumberFormat="1" applyFont="1" applyFill="1" applyBorder="1" applyAlignment="1" applyProtection="1">
      <alignment horizontal="center" vertical="center"/>
      <protection/>
    </xf>
    <xf numFmtId="1" fontId="7" fillId="16" borderId="14" xfId="0" applyNumberFormat="1" applyFont="1" applyFill="1" applyBorder="1" applyAlignment="1" applyProtection="1">
      <alignment horizontal="center" vertical="center"/>
      <protection/>
    </xf>
    <xf numFmtId="1" fontId="7" fillId="16" borderId="12" xfId="0" applyNumberFormat="1" applyFont="1" applyFill="1" applyBorder="1" applyAlignment="1" applyProtection="1">
      <alignment horizontal="center" vertical="center"/>
      <protection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5" xfId="0" applyNumberFormat="1" applyFont="1" applyFill="1" applyBorder="1" applyAlignment="1" applyProtection="1">
      <alignment horizontal="center" vertical="center"/>
      <protection/>
    </xf>
    <xf numFmtId="1" fontId="7" fillId="16" borderId="77" xfId="0" applyNumberFormat="1" applyFont="1" applyFill="1" applyBorder="1" applyAlignment="1" applyProtection="1">
      <alignment horizontal="center" vertical="center"/>
      <protection/>
    </xf>
    <xf numFmtId="1" fontId="7" fillId="16" borderId="85" xfId="0" applyNumberFormat="1" applyFont="1" applyFill="1" applyBorder="1" applyAlignment="1" applyProtection="1">
      <alignment horizontal="center" vertical="center"/>
      <protection/>
    </xf>
    <xf numFmtId="1" fontId="7" fillId="16" borderId="123" xfId="0" applyNumberFormat="1" applyFont="1" applyFill="1" applyBorder="1" applyAlignment="1" applyProtection="1">
      <alignment horizontal="center" vertical="center"/>
      <protection/>
    </xf>
    <xf numFmtId="1" fontId="7" fillId="16" borderId="128" xfId="0" applyNumberFormat="1" applyFont="1" applyFill="1" applyBorder="1" applyAlignment="1" applyProtection="1">
      <alignment horizontal="center" vertical="center"/>
      <protection/>
    </xf>
    <xf numFmtId="1" fontId="7" fillId="16" borderId="148" xfId="0" applyNumberFormat="1" applyFont="1" applyFill="1" applyBorder="1" applyAlignment="1" applyProtection="1">
      <alignment horizontal="center" vertical="center"/>
      <protection/>
    </xf>
    <xf numFmtId="1" fontId="7" fillId="16" borderId="125" xfId="0" applyNumberFormat="1" applyFont="1" applyFill="1" applyBorder="1" applyAlignment="1" applyProtection="1">
      <alignment horizontal="center" vertical="center"/>
      <protection/>
    </xf>
    <xf numFmtId="1" fontId="7" fillId="16" borderId="87" xfId="0" applyNumberFormat="1" applyFont="1" applyFill="1" applyBorder="1" applyAlignment="1" applyProtection="1">
      <alignment horizontal="center" vertical="center"/>
      <protection/>
    </xf>
    <xf numFmtId="1" fontId="7" fillId="16" borderId="24" xfId="0" applyNumberFormat="1" applyFont="1" applyFill="1" applyBorder="1" applyAlignment="1" applyProtection="1">
      <alignment horizontal="center" vertical="center"/>
      <protection/>
    </xf>
    <xf numFmtId="1" fontId="7" fillId="16" borderId="36" xfId="0" applyNumberFormat="1" applyFont="1" applyFill="1" applyBorder="1" applyAlignment="1" applyProtection="1">
      <alignment horizontal="center" vertical="center"/>
      <protection/>
    </xf>
    <xf numFmtId="1" fontId="7" fillId="16" borderId="80" xfId="0" applyNumberFormat="1" applyFont="1" applyFill="1" applyBorder="1" applyAlignment="1" applyProtection="1">
      <alignment horizontal="center" vertical="center"/>
      <protection/>
    </xf>
    <xf numFmtId="1" fontId="7" fillId="16" borderId="81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70" fillId="0" borderId="0" xfId="0" applyNumberFormat="1" applyFont="1" applyAlignment="1">
      <alignment horizontal="left"/>
    </xf>
    <xf numFmtId="0" fontId="0" fillId="0" borderId="88" xfId="0" applyFont="1" applyFill="1" applyBorder="1" applyAlignment="1">
      <alignment horizontal="left"/>
    </xf>
    <xf numFmtId="0" fontId="0" fillId="0" borderId="125" xfId="0" applyFont="1" applyFill="1" applyBorder="1" applyAlignment="1">
      <alignment horizontal="left"/>
    </xf>
    <xf numFmtId="0" fontId="0" fillId="0" borderId="10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90" xfId="0" applyFont="1" applyFill="1" applyBorder="1" applyAlignment="1">
      <alignment horizontal="left"/>
    </xf>
    <xf numFmtId="0" fontId="0" fillId="0" borderId="80" xfId="0" applyFont="1" applyFill="1" applyBorder="1" applyAlignment="1">
      <alignment horizontal="left"/>
    </xf>
    <xf numFmtId="20" fontId="0" fillId="0" borderId="131" xfId="0" applyNumberFormat="1" applyBorder="1" applyAlignment="1">
      <alignment horizontal="center"/>
    </xf>
    <xf numFmtId="0" fontId="0" fillId="37" borderId="128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1" fontId="5" fillId="38" borderId="149" xfId="0" applyNumberFormat="1" applyFont="1" applyFill="1" applyBorder="1" applyAlignment="1" applyProtection="1">
      <alignment horizontal="center" vertical="center"/>
      <protection/>
    </xf>
    <xf numFmtId="1" fontId="5" fillId="38" borderId="150" xfId="0" applyNumberFormat="1" applyFont="1" applyFill="1" applyBorder="1" applyAlignment="1" applyProtection="1">
      <alignment horizontal="center" vertical="center"/>
      <protection/>
    </xf>
    <xf numFmtId="1" fontId="5" fillId="38" borderId="135" xfId="0" applyNumberFormat="1" applyFont="1" applyFill="1" applyBorder="1" applyAlignment="1" applyProtection="1">
      <alignment horizontal="center" vertical="center"/>
      <protection/>
    </xf>
    <xf numFmtId="1" fontId="5" fillId="38" borderId="151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/>
    </xf>
    <xf numFmtId="0" fontId="8" fillId="0" borderId="152" xfId="0" applyFont="1" applyFill="1" applyBorder="1" applyAlignment="1">
      <alignment/>
    </xf>
    <xf numFmtId="0" fontId="8" fillId="0" borderId="153" xfId="0" applyFont="1" applyFill="1" applyBorder="1" applyAlignment="1">
      <alignment/>
    </xf>
    <xf numFmtId="0" fontId="8" fillId="0" borderId="146" xfId="0" applyFont="1" applyFill="1" applyBorder="1" applyAlignment="1">
      <alignment horizontal="center"/>
    </xf>
    <xf numFmtId="0" fontId="8" fillId="0" borderId="146" xfId="0" applyFont="1" applyFill="1" applyBorder="1" applyAlignment="1">
      <alignment horizontal="center"/>
    </xf>
    <xf numFmtId="0" fontId="8" fillId="0" borderId="154" xfId="0" applyFont="1" applyFill="1" applyBorder="1" applyAlignment="1">
      <alignment/>
    </xf>
    <xf numFmtId="0" fontId="8" fillId="0" borderId="155" xfId="0" applyFont="1" applyFill="1" applyBorder="1" applyAlignment="1">
      <alignment/>
    </xf>
    <xf numFmtId="0" fontId="8" fillId="0" borderId="155" xfId="0" applyFont="1" applyFill="1" applyBorder="1" applyAlignment="1">
      <alignment/>
    </xf>
    <xf numFmtId="0" fontId="8" fillId="0" borderId="147" xfId="0" applyFont="1" applyFill="1" applyBorder="1" applyAlignment="1">
      <alignment horizontal="center"/>
    </xf>
    <xf numFmtId="0" fontId="0" fillId="0" borderId="0" xfId="0" applyAlignment="1">
      <alignment horizontal="left"/>
    </xf>
    <xf numFmtId="44" fontId="3" fillId="0" borderId="0" xfId="57" applyFont="1" applyBorder="1" applyAlignment="1">
      <alignment horizontal="left"/>
    </xf>
    <xf numFmtId="0" fontId="5" fillId="0" borderId="13" xfId="0" applyFont="1" applyFill="1" applyBorder="1" applyAlignment="1">
      <alignment vertical="center"/>
    </xf>
    <xf numFmtId="0" fontId="5" fillId="0" borderId="156" xfId="0" applyFont="1" applyFill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117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114" xfId="0" applyNumberFormat="1" applyFont="1" applyBorder="1" applyAlignment="1">
      <alignment horizontal="center"/>
    </xf>
    <xf numFmtId="1" fontId="0" fillId="0" borderId="94" xfId="0" applyNumberFormat="1" applyFont="1" applyFill="1" applyBorder="1" applyAlignment="1">
      <alignment horizontal="center"/>
    </xf>
    <xf numFmtId="1" fontId="7" fillId="16" borderId="15" xfId="0" applyNumberFormat="1" applyFont="1" applyFill="1" applyBorder="1" applyAlignment="1" applyProtection="1">
      <alignment horizontal="center" vertical="center"/>
      <protection/>
    </xf>
    <xf numFmtId="168" fontId="0" fillId="0" borderId="72" xfId="0" applyNumberFormat="1" applyBorder="1" applyAlignment="1">
      <alignment horizontal="center"/>
    </xf>
    <xf numFmtId="0" fontId="0" fillId="0" borderId="157" xfId="0" applyBorder="1" applyAlignment="1">
      <alignment horizontal="center"/>
    </xf>
    <xf numFmtId="0" fontId="0" fillId="0" borderId="158" xfId="0" applyFont="1" applyFill="1" applyBorder="1" applyAlignment="1">
      <alignment horizontal="center"/>
    </xf>
    <xf numFmtId="0" fontId="0" fillId="0" borderId="159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0" fillId="0" borderId="148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0" fillId="37" borderId="160" xfId="0" applyFont="1" applyFill="1" applyBorder="1" applyAlignment="1">
      <alignment horizontal="center"/>
    </xf>
    <xf numFmtId="0" fontId="0" fillId="37" borderId="148" xfId="0" applyFont="1" applyFill="1" applyBorder="1" applyAlignment="1">
      <alignment horizontal="center"/>
    </xf>
    <xf numFmtId="20" fontId="0" fillId="0" borderId="161" xfId="0" applyNumberFormat="1" applyBorder="1" applyAlignment="1">
      <alignment horizontal="center"/>
    </xf>
    <xf numFmtId="0" fontId="6" fillId="0" borderId="162" xfId="0" applyFont="1" applyFill="1" applyBorder="1" applyAlignment="1">
      <alignment horizontal="center"/>
    </xf>
    <xf numFmtId="0" fontId="0" fillId="0" borderId="163" xfId="0" applyFont="1" applyFill="1" applyBorder="1" applyAlignment="1">
      <alignment horizontal="center"/>
    </xf>
    <xf numFmtId="0" fontId="0" fillId="0" borderId="164" xfId="0" applyBorder="1" applyAlignment="1">
      <alignment horizontal="center"/>
    </xf>
    <xf numFmtId="0" fontId="6" fillId="0" borderId="165" xfId="0" applyFont="1" applyFill="1" applyBorder="1" applyAlignment="1">
      <alignment horizontal="center"/>
    </xf>
    <xf numFmtId="0" fontId="0" fillId="37" borderId="128" xfId="0" applyFont="1" applyFill="1" applyBorder="1" applyAlignment="1">
      <alignment horizontal="center"/>
    </xf>
    <xf numFmtId="1" fontId="7" fillId="0" borderId="128" xfId="0" applyNumberFormat="1" applyFont="1" applyFill="1" applyBorder="1" applyAlignment="1" applyProtection="1">
      <alignment horizontal="center" vertical="center"/>
      <protection/>
    </xf>
    <xf numFmtId="0" fontId="0" fillId="0" borderId="128" xfId="0" applyFont="1" applyFill="1" applyBorder="1" applyAlignment="1">
      <alignment horizontal="center"/>
    </xf>
    <xf numFmtId="0" fontId="0" fillId="0" borderId="166" xfId="0" applyBorder="1" applyAlignment="1">
      <alignment horizontal="center"/>
    </xf>
    <xf numFmtId="0" fontId="6" fillId="0" borderId="167" xfId="0" applyFont="1" applyFill="1" applyBorder="1" applyAlignment="1">
      <alignment horizontal="center"/>
    </xf>
    <xf numFmtId="0" fontId="71" fillId="0" borderId="127" xfId="0" applyFont="1" applyFill="1" applyBorder="1" applyAlignment="1">
      <alignment horizontal="center"/>
    </xf>
    <xf numFmtId="0" fontId="7" fillId="0" borderId="122" xfId="0" applyFont="1" applyFill="1" applyBorder="1" applyAlignment="1">
      <alignment horizontal="center"/>
    </xf>
    <xf numFmtId="0" fontId="7" fillId="0" borderId="127" xfId="0" applyFont="1" applyFill="1" applyBorder="1" applyAlignment="1">
      <alignment horizontal="center"/>
    </xf>
    <xf numFmtId="0" fontId="7" fillId="0" borderId="159" xfId="0" applyFont="1" applyFill="1" applyBorder="1" applyAlignment="1">
      <alignment horizontal="center"/>
    </xf>
    <xf numFmtId="0" fontId="7" fillId="0" borderId="146" xfId="0" applyFont="1" applyFill="1" applyBorder="1" applyAlignment="1">
      <alignment horizontal="center"/>
    </xf>
    <xf numFmtId="0" fontId="7" fillId="0" borderId="14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9" fillId="0" borderId="168" xfId="0" applyFont="1" applyFill="1" applyBorder="1" applyAlignment="1">
      <alignment horizontal="center"/>
    </xf>
    <xf numFmtId="0" fontId="9" fillId="0" borderId="104" xfId="0" applyFont="1" applyFill="1" applyBorder="1" applyAlignment="1">
      <alignment horizontal="center"/>
    </xf>
    <xf numFmtId="0" fontId="9" fillId="0" borderId="16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7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71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9" fillId="0" borderId="168" xfId="0" applyFont="1" applyFill="1" applyBorder="1" applyAlignment="1">
      <alignment horizontal="center"/>
    </xf>
    <xf numFmtId="0" fontId="9" fillId="0" borderId="104" xfId="0" applyFont="1" applyFill="1" applyBorder="1" applyAlignment="1">
      <alignment horizontal="center"/>
    </xf>
    <xf numFmtId="0" fontId="9" fillId="0" borderId="169" xfId="0" applyFont="1" applyFill="1" applyBorder="1" applyAlignment="1">
      <alignment horizontal="center"/>
    </xf>
    <xf numFmtId="0" fontId="72" fillId="38" borderId="0" xfId="0" applyFont="1" applyFill="1" applyBorder="1" applyAlignment="1">
      <alignment horizontal="center"/>
    </xf>
    <xf numFmtId="0" fontId="73" fillId="38" borderId="0" xfId="0" applyFont="1" applyFill="1" applyBorder="1" applyAlignment="1">
      <alignment horizontal="center"/>
    </xf>
    <xf numFmtId="0" fontId="72" fillId="38" borderId="11" xfId="0" applyFont="1" applyFill="1" applyBorder="1" applyAlignment="1">
      <alignment horizontal="center"/>
    </xf>
    <xf numFmtId="0" fontId="72" fillId="38" borderId="12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112" xfId="0" applyFont="1" applyBorder="1" applyAlignment="1">
      <alignment horizontal="center"/>
    </xf>
    <xf numFmtId="44" fontId="3" fillId="0" borderId="29" xfId="57" applyFont="1" applyBorder="1" applyAlignment="1">
      <alignment horizontal="center"/>
    </xf>
    <xf numFmtId="0" fontId="5" fillId="0" borderId="1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44" fontId="5" fillId="0" borderId="116" xfId="57" applyFont="1" applyBorder="1" applyAlignment="1">
      <alignment horizontal="center" vertical="center" wrapText="1"/>
    </xf>
    <xf numFmtId="44" fontId="5" fillId="0" borderId="21" xfId="57" applyFont="1" applyBorder="1" applyAlignment="1">
      <alignment horizontal="center" vertical="center" wrapText="1"/>
    </xf>
    <xf numFmtId="44" fontId="5" fillId="0" borderId="109" xfId="57" applyFont="1" applyBorder="1" applyAlignment="1">
      <alignment horizontal="center" vertical="center" wrapText="1"/>
    </xf>
    <xf numFmtId="44" fontId="5" fillId="0" borderId="111" xfId="57" applyFont="1" applyBorder="1" applyAlignment="1">
      <alignment horizontal="center" vertical="center" wrapText="1"/>
    </xf>
    <xf numFmtId="44" fontId="5" fillId="0" borderId="0" xfId="57" applyFont="1" applyBorder="1" applyAlignment="1">
      <alignment horizontal="center" vertical="center" wrapText="1"/>
    </xf>
    <xf numFmtId="44" fontId="5" fillId="0" borderId="110" xfId="57" applyFont="1" applyBorder="1" applyAlignment="1">
      <alignment horizontal="center" vertical="center" wrapText="1"/>
    </xf>
    <xf numFmtId="44" fontId="5" fillId="0" borderId="117" xfId="57" applyFont="1" applyBorder="1" applyAlignment="1">
      <alignment horizontal="center" vertical="center" wrapText="1"/>
    </xf>
    <xf numFmtId="44" fontId="5" fillId="0" borderId="29" xfId="57" applyFont="1" applyBorder="1" applyAlignment="1">
      <alignment horizontal="center" vertical="center" wrapText="1"/>
    </xf>
    <xf numFmtId="44" fontId="5" fillId="0" borderId="112" xfId="57" applyFont="1" applyBorder="1" applyAlignment="1">
      <alignment horizontal="center" vertical="center" wrapText="1"/>
    </xf>
    <xf numFmtId="0" fontId="0" fillId="40" borderId="172" xfId="0" applyFont="1" applyFill="1" applyBorder="1" applyAlignment="1">
      <alignment horizontal="center"/>
    </xf>
    <xf numFmtId="0" fontId="0" fillId="40" borderId="173" xfId="0" applyFont="1" applyFill="1" applyBorder="1" applyAlignment="1">
      <alignment horizontal="center"/>
    </xf>
    <xf numFmtId="0" fontId="0" fillId="40" borderId="174" xfId="0" applyFont="1" applyFill="1" applyBorder="1" applyAlignment="1">
      <alignment horizontal="center"/>
    </xf>
    <xf numFmtId="0" fontId="0" fillId="40" borderId="175" xfId="0" applyFont="1" applyFill="1" applyBorder="1" applyAlignment="1">
      <alignment horizontal="center"/>
    </xf>
    <xf numFmtId="0" fontId="0" fillId="40" borderId="176" xfId="0" applyFont="1" applyFill="1" applyBorder="1" applyAlignment="1">
      <alignment horizontal="center"/>
    </xf>
    <xf numFmtId="0" fontId="0" fillId="40" borderId="177" xfId="0" applyFont="1" applyFill="1" applyBorder="1" applyAlignment="1">
      <alignment horizontal="center"/>
    </xf>
    <xf numFmtId="0" fontId="0" fillId="40" borderId="178" xfId="0" applyFont="1" applyFill="1" applyBorder="1" applyAlignment="1">
      <alignment horizontal="center"/>
    </xf>
    <xf numFmtId="0" fontId="0" fillId="40" borderId="179" xfId="0" applyFont="1" applyFill="1" applyBorder="1" applyAlignment="1">
      <alignment horizontal="center"/>
    </xf>
    <xf numFmtId="0" fontId="0" fillId="40" borderId="18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0" fillId="42" borderId="116" xfId="0" applyFont="1" applyFill="1" applyBorder="1" applyAlignment="1">
      <alignment horizontal="center"/>
    </xf>
    <xf numFmtId="0" fontId="0" fillId="42" borderId="21" xfId="0" applyFont="1" applyFill="1" applyBorder="1" applyAlignment="1">
      <alignment horizontal="center"/>
    </xf>
    <xf numFmtId="0" fontId="0" fillId="42" borderId="109" xfId="0" applyFont="1" applyFill="1" applyBorder="1" applyAlignment="1">
      <alignment horizontal="center"/>
    </xf>
    <xf numFmtId="0" fontId="0" fillId="42" borderId="111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42" borderId="110" xfId="0" applyFont="1" applyFill="1" applyBorder="1" applyAlignment="1">
      <alignment horizontal="center"/>
    </xf>
    <xf numFmtId="0" fontId="0" fillId="42" borderId="117" xfId="0" applyFont="1" applyFill="1" applyBorder="1" applyAlignment="1">
      <alignment horizontal="center"/>
    </xf>
    <xf numFmtId="0" fontId="0" fillId="42" borderId="29" xfId="0" applyFont="1" applyFill="1" applyBorder="1" applyAlignment="1">
      <alignment horizontal="center"/>
    </xf>
    <xf numFmtId="0" fontId="0" fillId="42" borderId="11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1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1" fontId="8" fillId="0" borderId="181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0" fillId="40" borderId="108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0" borderId="182" xfId="0" applyFont="1" applyFill="1" applyBorder="1" applyAlignment="1">
      <alignment horizontal="center"/>
    </xf>
    <xf numFmtId="44" fontId="2" fillId="0" borderId="29" xfId="57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34" borderId="111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82" xfId="0" applyFont="1" applyFill="1" applyBorder="1" applyAlignment="1">
      <alignment horizontal="center" vertical="center"/>
    </xf>
    <xf numFmtId="0" fontId="5" fillId="0" borderId="183" xfId="0" applyFont="1" applyFill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/>
    </xf>
    <xf numFmtId="0" fontId="5" fillId="0" borderId="18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5" fillId="34" borderId="186" xfId="0" applyNumberFormat="1" applyFont="1" applyFill="1" applyBorder="1" applyAlignment="1">
      <alignment horizontal="center" vertical="center"/>
    </xf>
    <xf numFmtId="0" fontId="25" fillId="34" borderId="55" xfId="0" applyNumberFormat="1" applyFont="1" applyFill="1" applyBorder="1" applyAlignment="1">
      <alignment horizontal="center" vertical="center"/>
    </xf>
    <xf numFmtId="0" fontId="25" fillId="34" borderId="187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34" borderId="82" xfId="0" applyNumberFormat="1" applyFont="1" applyFill="1" applyBorder="1" applyAlignment="1">
      <alignment horizontal="center" vertical="center"/>
    </xf>
    <xf numFmtId="0" fontId="5" fillId="34" borderId="84" xfId="0" applyNumberFormat="1" applyFont="1" applyFill="1" applyBorder="1" applyAlignment="1">
      <alignment horizontal="center" vertical="center"/>
    </xf>
    <xf numFmtId="0" fontId="7" fillId="0" borderId="67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34" borderId="81" xfId="0" applyFont="1" applyFill="1" applyBorder="1" applyAlignment="1">
      <alignment horizontal="left"/>
    </xf>
    <xf numFmtId="0" fontId="7" fillId="34" borderId="79" xfId="0" applyFont="1" applyFill="1" applyBorder="1" applyAlignment="1">
      <alignment horizontal="left"/>
    </xf>
    <xf numFmtId="0" fontId="7" fillId="34" borderId="80" xfId="0" applyFont="1" applyFill="1" applyBorder="1" applyAlignment="1">
      <alignment horizontal="left"/>
    </xf>
    <xf numFmtId="0" fontId="7" fillId="0" borderId="10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23" fillId="34" borderId="82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84" xfId="0" applyFont="1" applyFill="1" applyBorder="1" applyAlignment="1">
      <alignment horizontal="center" vertical="center"/>
    </xf>
    <xf numFmtId="0" fontId="23" fillId="34" borderId="85" xfId="0" applyFont="1" applyFill="1" applyBorder="1" applyAlignment="1">
      <alignment horizontal="center" vertical="center"/>
    </xf>
    <xf numFmtId="0" fontId="7" fillId="0" borderId="188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108" xfId="0" applyFont="1" applyBorder="1" applyAlignment="1" applyProtection="1">
      <alignment horizontal="center"/>
      <protection/>
    </xf>
    <xf numFmtId="165" fontId="7" fillId="0" borderId="188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4" fontId="7" fillId="0" borderId="103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0" fontId="11" fillId="0" borderId="189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left" vertical="center"/>
    </xf>
    <xf numFmtId="165" fontId="4" fillId="0" borderId="114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9" fillId="0" borderId="19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1" xfId="0" applyFont="1" applyFill="1" applyBorder="1" applyAlignment="1">
      <alignment horizontal="center"/>
    </xf>
    <xf numFmtId="0" fontId="9" fillId="0" borderId="19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1" xfId="0" applyFont="1" applyFill="1" applyBorder="1" applyAlignment="1">
      <alignment horizontal="center"/>
    </xf>
    <xf numFmtId="0" fontId="9" fillId="0" borderId="192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193" xfId="0" applyFont="1" applyFill="1" applyBorder="1" applyAlignment="1">
      <alignment horizontal="center"/>
    </xf>
    <xf numFmtId="0" fontId="0" fillId="0" borderId="19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89" xfId="0" applyFont="1" applyBorder="1" applyAlignment="1">
      <alignment horizontal="center"/>
    </xf>
    <xf numFmtId="44" fontId="5" fillId="0" borderId="98" xfId="57" applyFont="1" applyBorder="1" applyAlignment="1">
      <alignment horizontal="center"/>
    </xf>
    <xf numFmtId="44" fontId="5" fillId="0" borderId="99" xfId="57" applyFont="1" applyBorder="1" applyAlignment="1">
      <alignment horizontal="center"/>
    </xf>
    <xf numFmtId="44" fontId="5" fillId="0" borderId="189" xfId="57" applyFont="1" applyBorder="1" applyAlignment="1">
      <alignment horizontal="center"/>
    </xf>
    <xf numFmtId="0" fontId="15" fillId="33" borderId="116" xfId="0" applyFont="1" applyFill="1" applyBorder="1" applyAlignment="1">
      <alignment horizontal="center" vertical="center"/>
    </xf>
    <xf numFmtId="0" fontId="15" fillId="33" borderId="109" xfId="0" applyFont="1" applyFill="1" applyBorder="1" applyAlignment="1">
      <alignment horizontal="center" vertical="center"/>
    </xf>
    <xf numFmtId="0" fontId="15" fillId="33" borderId="111" xfId="0" applyFont="1" applyFill="1" applyBorder="1" applyAlignment="1">
      <alignment horizontal="center" vertical="center"/>
    </xf>
    <xf numFmtId="0" fontId="15" fillId="33" borderId="110" xfId="0" applyFont="1" applyFill="1" applyBorder="1" applyAlignment="1">
      <alignment horizontal="center" vertical="center"/>
    </xf>
    <xf numFmtId="0" fontId="15" fillId="33" borderId="117" xfId="0" applyFont="1" applyFill="1" applyBorder="1" applyAlignment="1">
      <alignment horizontal="center" vertical="center"/>
    </xf>
    <xf numFmtId="0" fontId="15" fillId="33" borderId="1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180975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200025</xdr:colOff>
      <xdr:row>0</xdr:row>
      <xdr:rowOff>19050</xdr:rowOff>
    </xdr:from>
    <xdr:to>
      <xdr:col>29</xdr:col>
      <xdr:colOff>285750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905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209550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333375</xdr:colOff>
      <xdr:row>0</xdr:row>
      <xdr:rowOff>0</xdr:rowOff>
    </xdr:from>
    <xdr:to>
      <xdr:col>39</xdr:col>
      <xdr:colOff>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428625</xdr:colOff>
      <xdr:row>2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0</xdr:row>
      <xdr:rowOff>0</xdr:rowOff>
    </xdr:from>
    <xdr:to>
      <xdr:col>7</xdr:col>
      <xdr:colOff>1600200</xdr:colOff>
      <xdr:row>2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209550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333375</xdr:colOff>
      <xdr:row>0</xdr:row>
      <xdr:rowOff>0</xdr:rowOff>
    </xdr:from>
    <xdr:to>
      <xdr:col>38</xdr:col>
      <xdr:colOff>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209550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333375</xdr:colOff>
      <xdr:row>0</xdr:row>
      <xdr:rowOff>0</xdr:rowOff>
    </xdr:from>
    <xdr:to>
      <xdr:col>38</xdr:col>
      <xdr:colOff>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209550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323850</xdr:colOff>
      <xdr:row>0</xdr:row>
      <xdr:rowOff>0</xdr:rowOff>
    </xdr:from>
    <xdr:to>
      <xdr:col>43</xdr:col>
      <xdr:colOff>638175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90725" y="76104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66675</xdr:rowOff>
    </xdr:from>
    <xdr:to>
      <xdr:col>12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733675" y="76104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25</xdr:row>
      <xdr:rowOff>57150</xdr:rowOff>
    </xdr:from>
    <xdr:to>
      <xdr:col>27</xdr:col>
      <xdr:colOff>0</xdr:colOff>
      <xdr:row>25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6019800" y="760095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25</xdr:row>
      <xdr:rowOff>47625</xdr:rowOff>
    </xdr:from>
    <xdr:to>
      <xdr:col>29</xdr:col>
      <xdr:colOff>161925</xdr:colOff>
      <xdr:row>25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724650" y="75914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171450</xdr:colOff>
      <xdr:row>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57150</xdr:colOff>
      <xdr:row>0</xdr:row>
      <xdr:rowOff>0</xdr:rowOff>
    </xdr:from>
    <xdr:to>
      <xdr:col>34</xdr:col>
      <xdr:colOff>228600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0</xdr:row>
      <xdr:rowOff>0</xdr:rowOff>
    </xdr:from>
    <xdr:to>
      <xdr:col>29</xdr:col>
      <xdr:colOff>304800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9975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333375</xdr:colOff>
      <xdr:row>0</xdr:row>
      <xdr:rowOff>0</xdr:rowOff>
    </xdr:from>
    <xdr:to>
      <xdr:col>33</xdr:col>
      <xdr:colOff>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333375</xdr:colOff>
      <xdr:row>0</xdr:row>
      <xdr:rowOff>0</xdr:rowOff>
    </xdr:from>
    <xdr:to>
      <xdr:col>33</xdr:col>
      <xdr:colOff>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333375</xdr:colOff>
      <xdr:row>0</xdr:row>
      <xdr:rowOff>0</xdr:rowOff>
    </xdr:from>
    <xdr:to>
      <xdr:col>33</xdr:col>
      <xdr:colOff>0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952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zoomScalePageLayoutView="0" workbookViewId="0" topLeftCell="D18">
      <selection activeCell="T51" sqref="T51"/>
    </sheetView>
  </sheetViews>
  <sheetFormatPr defaultColWidth="11.421875" defaultRowHeight="12.75"/>
  <cols>
    <col min="1" max="1" width="3.00390625" style="0" hidden="1" customWidth="1"/>
    <col min="2" max="2" width="8.140625" style="79" bestFit="1" customWidth="1"/>
    <col min="3" max="3" width="5.57421875" style="79" bestFit="1" customWidth="1"/>
    <col min="4" max="4" width="3.7109375" style="0" bestFit="1" customWidth="1"/>
    <col min="5" max="5" width="4.57421875" style="0" bestFit="1" customWidth="1"/>
    <col min="6" max="6" width="4.57421875" style="0" customWidth="1"/>
    <col min="7" max="7" width="4.7109375" style="0" customWidth="1"/>
    <col min="8" max="8" width="20.7109375" style="0" customWidth="1"/>
    <col min="9" max="9" width="3.00390625" style="0" customWidth="1"/>
    <col min="10" max="12" width="20.7109375" style="0" customWidth="1"/>
    <col min="13" max="13" width="4.57421875" style="0" customWidth="1"/>
    <col min="14" max="14" width="1.7109375" style="0" customWidth="1"/>
    <col min="15" max="16" width="4.57421875" style="0" customWidth="1"/>
    <col min="17" max="17" width="1.7109375" style="0" customWidth="1"/>
    <col min="18" max="18" width="4.7109375" style="0" customWidth="1"/>
    <col min="19" max="19" width="4.57421875" style="0" customWidth="1"/>
    <col min="20" max="20" width="1.7109375" style="0" customWidth="1"/>
    <col min="21" max="22" width="4.57421875" style="0" customWidth="1"/>
    <col min="23" max="23" width="1.7109375" style="0" customWidth="1"/>
    <col min="24" max="25" width="4.57421875" style="0" customWidth="1"/>
    <col min="26" max="26" width="1.7109375" style="0" customWidth="1"/>
    <col min="27" max="28" width="4.57421875" style="0" customWidth="1"/>
    <col min="29" max="29" width="1.7109375" style="0" customWidth="1"/>
    <col min="30" max="30" width="4.57421875" style="0" customWidth="1"/>
    <col min="31" max="36" width="11.421875" style="0" hidden="1" customWidth="1"/>
  </cols>
  <sheetData>
    <row r="1" spans="2:30" ht="33.75">
      <c r="B1" s="548" t="s">
        <v>0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</row>
    <row r="2" ht="24.75" customHeight="1"/>
    <row r="3" spans="2:30" ht="24.75" customHeight="1">
      <c r="B3" s="549" t="s">
        <v>1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</row>
    <row r="4" spans="4:30" ht="24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</row>
    <row r="5" spans="4:30" ht="24.75" customHeight="1">
      <c r="D5" s="3"/>
      <c r="E5" s="3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3"/>
      <c r="U5" s="3"/>
      <c r="V5" s="3"/>
      <c r="W5" s="3"/>
      <c r="X5" s="3"/>
      <c r="Y5" s="7"/>
      <c r="Z5" s="7"/>
      <c r="AA5" s="7"/>
      <c r="AB5" s="7"/>
      <c r="AC5" s="7"/>
      <c r="AD5" s="7"/>
    </row>
    <row r="6" spans="1:30" ht="24.75" customHeight="1">
      <c r="A6" s="550" t="s">
        <v>64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</row>
    <row r="7" spans="4:30" ht="24.75" customHeight="1">
      <c r="D7" s="3"/>
      <c r="E7" s="3"/>
      <c r="F7" s="3"/>
      <c r="G7" s="6"/>
      <c r="H7" s="6"/>
      <c r="I7" s="6"/>
      <c r="J7" s="6"/>
      <c r="M7" s="6"/>
      <c r="N7" s="6"/>
      <c r="O7" s="6"/>
      <c r="P7" s="6"/>
      <c r="Q7" s="3"/>
      <c r="S7" s="268"/>
      <c r="T7" s="268"/>
      <c r="U7" s="268"/>
      <c r="V7" s="268"/>
      <c r="W7" s="268"/>
      <c r="X7" s="268"/>
      <c r="Y7" s="268"/>
      <c r="Z7" s="7"/>
      <c r="AA7" s="7"/>
      <c r="AB7" s="7"/>
      <c r="AC7" s="7"/>
      <c r="AD7" s="7"/>
    </row>
    <row r="8" spans="2:30" ht="24.75" customHeight="1">
      <c r="B8" s="551" t="s">
        <v>221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Z8" s="551"/>
      <c r="AA8" s="551"/>
      <c r="AB8" s="551"/>
      <c r="AC8" s="551"/>
      <c r="AD8" s="551"/>
    </row>
    <row r="9" spans="4:30" ht="24.75" customHeight="1" thickBot="1"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3:30" ht="24.75" customHeight="1" thickBot="1">
      <c r="C10" s="552" t="s">
        <v>2</v>
      </c>
      <c r="D10" s="553"/>
      <c r="E10" s="553"/>
      <c r="F10" s="553"/>
      <c r="G10" s="554"/>
      <c r="I10" s="276"/>
      <c r="J10" s="10"/>
      <c r="K10" s="10"/>
      <c r="L10" s="10"/>
      <c r="M10" s="552" t="s">
        <v>3</v>
      </c>
      <c r="N10" s="553"/>
      <c r="O10" s="553"/>
      <c r="P10" s="553"/>
      <c r="Q10" s="553"/>
      <c r="R10" s="554"/>
      <c r="V10" s="11"/>
      <c r="X10" s="552" t="s">
        <v>3</v>
      </c>
      <c r="Y10" s="553"/>
      <c r="Z10" s="553"/>
      <c r="AA10" s="553"/>
      <c r="AB10" s="553"/>
      <c r="AC10" s="554"/>
      <c r="AD10" s="10"/>
    </row>
    <row r="11" spans="3:30" ht="24.75" customHeight="1">
      <c r="C11" s="277">
        <v>1</v>
      </c>
      <c r="D11" s="482" t="s">
        <v>10</v>
      </c>
      <c r="E11" s="340"/>
      <c r="F11" s="340"/>
      <c r="G11" s="483"/>
      <c r="H11" s="562" t="s">
        <v>217</v>
      </c>
      <c r="I11" s="560"/>
      <c r="J11" s="560"/>
      <c r="K11" s="560"/>
      <c r="L11" s="563"/>
      <c r="M11" s="277">
        <v>5</v>
      </c>
      <c r="N11" s="482" t="s">
        <v>9</v>
      </c>
      <c r="O11" s="340"/>
      <c r="P11" s="340"/>
      <c r="Q11" s="340"/>
      <c r="R11" s="483"/>
      <c r="V11" s="272"/>
      <c r="X11" s="277">
        <v>9</v>
      </c>
      <c r="Y11" s="482" t="s">
        <v>8</v>
      </c>
      <c r="Z11" s="340"/>
      <c r="AA11" s="340"/>
      <c r="AB11" s="340"/>
      <c r="AC11" s="483"/>
      <c r="AD11" s="28"/>
    </row>
    <row r="12" spans="3:30" ht="24.75" customHeight="1">
      <c r="C12" s="278">
        <v>2</v>
      </c>
      <c r="D12" s="484" t="s">
        <v>5</v>
      </c>
      <c r="E12" s="349"/>
      <c r="F12" s="349"/>
      <c r="G12" s="485"/>
      <c r="I12" s="479"/>
      <c r="J12" s="12"/>
      <c r="K12" s="13"/>
      <c r="L12" s="13"/>
      <c r="M12" s="278">
        <v>6</v>
      </c>
      <c r="N12" s="484" t="s">
        <v>11</v>
      </c>
      <c r="O12" s="349"/>
      <c r="P12" s="349"/>
      <c r="Q12" s="349"/>
      <c r="R12" s="485"/>
      <c r="V12" s="12"/>
      <c r="X12" s="278">
        <v>10</v>
      </c>
      <c r="Y12" s="484" t="s">
        <v>4</v>
      </c>
      <c r="Z12" s="349"/>
      <c r="AA12" s="349"/>
      <c r="AB12" s="349"/>
      <c r="AC12" s="485"/>
      <c r="AD12" s="28"/>
    </row>
    <row r="13" spans="3:30" ht="24.75" customHeight="1">
      <c r="C13" s="278">
        <v>3</v>
      </c>
      <c r="D13" s="484" t="s">
        <v>7</v>
      </c>
      <c r="E13" s="349"/>
      <c r="F13" s="349"/>
      <c r="G13" s="485"/>
      <c r="I13" s="479"/>
      <c r="J13" s="12"/>
      <c r="K13" s="13"/>
      <c r="L13" s="13"/>
      <c r="M13" s="278">
        <v>7</v>
      </c>
      <c r="N13" s="484" t="s">
        <v>6</v>
      </c>
      <c r="O13" s="349"/>
      <c r="P13" s="349"/>
      <c r="Q13" s="349"/>
      <c r="R13" s="485"/>
      <c r="V13" s="12"/>
      <c r="X13" s="278">
        <v>11</v>
      </c>
      <c r="Y13" s="484" t="s">
        <v>218</v>
      </c>
      <c r="Z13" s="349"/>
      <c r="AA13" s="349"/>
      <c r="AB13" s="349"/>
      <c r="AC13" s="485"/>
      <c r="AD13" s="28"/>
    </row>
    <row r="14" spans="3:30" ht="24.75" customHeight="1" thickBot="1">
      <c r="C14" s="279">
        <v>4</v>
      </c>
      <c r="D14" s="486" t="s">
        <v>139</v>
      </c>
      <c r="E14" s="355"/>
      <c r="F14" s="355"/>
      <c r="G14" s="487"/>
      <c r="H14" s="562" t="s">
        <v>12</v>
      </c>
      <c r="I14" s="560"/>
      <c r="J14" s="560"/>
      <c r="K14" s="560"/>
      <c r="L14" s="563"/>
      <c r="M14" s="279">
        <v>8</v>
      </c>
      <c r="N14" s="486" t="s">
        <v>140</v>
      </c>
      <c r="O14" s="355"/>
      <c r="P14" s="355"/>
      <c r="Q14" s="355"/>
      <c r="R14" s="487"/>
      <c r="V14" s="272"/>
      <c r="X14" s="278">
        <v>12</v>
      </c>
      <c r="Y14" s="484" t="s">
        <v>219</v>
      </c>
      <c r="Z14" s="349"/>
      <c r="AA14" s="349"/>
      <c r="AB14" s="349"/>
      <c r="AC14" s="485"/>
      <c r="AD14" s="28"/>
    </row>
    <row r="15" spans="2:30" ht="24.75" customHeight="1" thickBot="1">
      <c r="B15" s="291"/>
      <c r="C15" s="32"/>
      <c r="D15" s="479"/>
      <c r="E15" s="12"/>
      <c r="F15" s="12"/>
      <c r="G15" s="28"/>
      <c r="H15" s="28"/>
      <c r="I15" s="479"/>
      <c r="J15" s="12"/>
      <c r="K15" s="13"/>
      <c r="L15" s="13"/>
      <c r="M15" s="32"/>
      <c r="N15" s="479"/>
      <c r="O15" s="12"/>
      <c r="P15" s="28"/>
      <c r="Q15" s="12"/>
      <c r="V15" s="12"/>
      <c r="X15" s="279">
        <v>13</v>
      </c>
      <c r="Y15" s="486" t="s">
        <v>13</v>
      </c>
      <c r="Z15" s="355"/>
      <c r="AA15" s="355"/>
      <c r="AB15" s="355"/>
      <c r="AC15" s="487"/>
      <c r="AD15" s="28"/>
    </row>
    <row r="16" spans="2:30" ht="24.75" customHeight="1">
      <c r="B16" s="291"/>
      <c r="C16" s="32"/>
      <c r="D16" s="479"/>
      <c r="E16" s="14"/>
      <c r="F16" s="14"/>
      <c r="G16" s="28"/>
      <c r="H16" s="28"/>
      <c r="I16" s="479"/>
      <c r="J16" s="12"/>
      <c r="K16" s="13"/>
      <c r="L16" s="13"/>
      <c r="M16" s="32"/>
      <c r="N16" s="479"/>
      <c r="O16" s="12"/>
      <c r="P16" s="12"/>
      <c r="Q16" s="12"/>
      <c r="T16" s="32"/>
      <c r="U16" s="479"/>
      <c r="V16" s="12"/>
      <c r="W16" s="479"/>
      <c r="X16" s="479"/>
      <c r="Y16" s="280"/>
      <c r="Z16" s="12"/>
      <c r="AA16" s="12"/>
      <c r="AB16" s="12"/>
      <c r="AC16" s="12"/>
      <c r="AD16" s="28"/>
    </row>
    <row r="17" spans="4:30" ht="24.75" customHeight="1">
      <c r="D17" s="560" t="s">
        <v>108</v>
      </c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</row>
    <row r="18" spans="4:30" ht="24.75" customHeight="1" thickBot="1"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</row>
    <row r="19" spans="1:30" ht="24.75" customHeight="1" hidden="1" thickBot="1">
      <c r="A19" s="300">
        <v>1</v>
      </c>
      <c r="B19" s="368">
        <v>2</v>
      </c>
      <c r="C19" s="368">
        <v>3</v>
      </c>
      <c r="D19" s="369">
        <v>4</v>
      </c>
      <c r="E19" s="369">
        <v>5</v>
      </c>
      <c r="F19" s="369">
        <v>6</v>
      </c>
      <c r="G19" s="369">
        <v>7</v>
      </c>
      <c r="H19" s="369">
        <v>8</v>
      </c>
      <c r="I19" s="369">
        <v>9</v>
      </c>
      <c r="J19" s="369">
        <v>10</v>
      </c>
      <c r="K19" s="369">
        <v>11</v>
      </c>
      <c r="L19" s="369">
        <v>12</v>
      </c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</row>
    <row r="20" spans="2:30" ht="24.75" customHeight="1" thickBot="1">
      <c r="B20" s="335" t="s">
        <v>67</v>
      </c>
      <c r="C20" s="336" t="s">
        <v>15</v>
      </c>
      <c r="D20" s="16" t="s">
        <v>14</v>
      </c>
      <c r="E20" s="271" t="s">
        <v>76</v>
      </c>
      <c r="F20" s="382" t="s">
        <v>121</v>
      </c>
      <c r="G20" s="334" t="s">
        <v>124</v>
      </c>
      <c r="H20" s="16" t="s">
        <v>122</v>
      </c>
      <c r="I20" s="381" t="s">
        <v>23</v>
      </c>
      <c r="J20" s="270" t="s">
        <v>123</v>
      </c>
      <c r="K20" s="269" t="s">
        <v>17</v>
      </c>
      <c r="L20" s="380" t="s">
        <v>68</v>
      </c>
      <c r="M20" s="564" t="s">
        <v>18</v>
      </c>
      <c r="N20" s="556"/>
      <c r="O20" s="557"/>
      <c r="P20" s="555" t="s">
        <v>19</v>
      </c>
      <c r="Q20" s="556"/>
      <c r="R20" s="557"/>
      <c r="S20" s="555" t="s">
        <v>20</v>
      </c>
      <c r="T20" s="556"/>
      <c r="U20" s="557"/>
      <c r="V20" s="568" t="s">
        <v>45</v>
      </c>
      <c r="W20" s="569"/>
      <c r="X20" s="570"/>
      <c r="Y20" s="555" t="s">
        <v>21</v>
      </c>
      <c r="Z20" s="556"/>
      <c r="AA20" s="557"/>
      <c r="AB20" s="555" t="s">
        <v>22</v>
      </c>
      <c r="AC20" s="556"/>
      <c r="AD20" s="561"/>
    </row>
    <row r="21" spans="2:30" ht="24.75" customHeight="1" thickBot="1">
      <c r="B21" s="558" t="s">
        <v>220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9"/>
    </row>
    <row r="22" spans="1:36" ht="24.75" customHeight="1">
      <c r="A22">
        <f>F22</f>
        <v>1</v>
      </c>
      <c r="B22" s="359">
        <v>42266</v>
      </c>
      <c r="C22" s="360">
        <v>0.4166666666666667</v>
      </c>
      <c r="D22" s="337">
        <v>1</v>
      </c>
      <c r="E22" s="338">
        <v>5</v>
      </c>
      <c r="F22" s="543">
        <v>1</v>
      </c>
      <c r="G22" s="367" t="s">
        <v>24</v>
      </c>
      <c r="H22" s="339" t="str">
        <f>D11</f>
        <v>Baden</v>
      </c>
      <c r="I22" s="340" t="s">
        <v>23</v>
      </c>
      <c r="J22" s="341" t="str">
        <f>D13</f>
        <v>Westfalen</v>
      </c>
      <c r="K22" s="342" t="str">
        <f>N11</f>
        <v>Schwaben</v>
      </c>
      <c r="L22" s="378"/>
      <c r="M22" s="468">
        <v>13</v>
      </c>
      <c r="N22" s="343" t="s">
        <v>25</v>
      </c>
      <c r="O22" s="471">
        <v>11</v>
      </c>
      <c r="P22" s="472">
        <v>11</v>
      </c>
      <c r="Q22" s="343" t="s">
        <v>25</v>
      </c>
      <c r="R22" s="471">
        <v>7</v>
      </c>
      <c r="S22" s="472"/>
      <c r="T22" s="343" t="s">
        <v>25</v>
      </c>
      <c r="U22" s="471"/>
      <c r="V22" s="345">
        <f>M22+P22+S22</f>
        <v>24</v>
      </c>
      <c r="W22" s="343" t="s">
        <v>25</v>
      </c>
      <c r="X22" s="344">
        <f>O22+R22+U22</f>
        <v>18</v>
      </c>
      <c r="Y22" s="345">
        <f>COUNTIF(AE22:AG22,1)</f>
        <v>2</v>
      </c>
      <c r="Z22" s="343" t="s">
        <v>25</v>
      </c>
      <c r="AA22" s="344">
        <f>COUNTIF(AH22:AJ22,1)</f>
        <v>0</v>
      </c>
      <c r="AB22" s="345">
        <f>IF(Y22=2,2,IF(AA22=2,0,Y22))</f>
        <v>2</v>
      </c>
      <c r="AC22" s="343" t="s">
        <v>25</v>
      </c>
      <c r="AD22" s="344">
        <f>IF(AA22=2,2,IF(Y22=2,0,AA22))</f>
        <v>0</v>
      </c>
      <c r="AE22" s="273">
        <f>IF(O22="","",IF(M22&gt;O22,1,0))</f>
        <v>1</v>
      </c>
      <c r="AF22" s="273">
        <f>IF(R22="","",IF(P22&gt;R22,1,0))</f>
        <v>1</v>
      </c>
      <c r="AG22" s="273">
        <f>IF(U22="","",IF(S22&gt;U22,1,0))</f>
      </c>
      <c r="AH22" s="273">
        <f aca="true" t="shared" si="0" ref="AH22:AJ24">IF(AE22="","",IF(AE22=0,1,0))</f>
        <v>0</v>
      </c>
      <c r="AI22" s="273">
        <f t="shared" si="0"/>
        <v>0</v>
      </c>
      <c r="AJ22" s="273">
        <f t="shared" si="0"/>
      </c>
    </row>
    <row r="23" spans="1:36" ht="24.75" customHeight="1">
      <c r="A23">
        <f aca="true" t="shared" si="1" ref="A23:A69">F23</f>
        <v>2</v>
      </c>
      <c r="B23" s="361">
        <v>42266</v>
      </c>
      <c r="C23" s="362"/>
      <c r="D23" s="346">
        <v>2</v>
      </c>
      <c r="E23" s="347">
        <v>5</v>
      </c>
      <c r="F23" s="544">
        <v>2</v>
      </c>
      <c r="G23" s="365" t="s">
        <v>32</v>
      </c>
      <c r="H23" s="348" t="str">
        <f>D12</f>
        <v>Schleswig-Holstein</v>
      </c>
      <c r="I23" s="349" t="s">
        <v>23</v>
      </c>
      <c r="J23" s="350" t="str">
        <f>D14</f>
        <v>Pfalz</v>
      </c>
      <c r="K23" s="351" t="str">
        <f>N12</f>
        <v>Sachsen</v>
      </c>
      <c r="L23" s="379"/>
      <c r="M23" s="469">
        <v>11</v>
      </c>
      <c r="N23" s="352" t="s">
        <v>25</v>
      </c>
      <c r="O23" s="473">
        <v>3</v>
      </c>
      <c r="P23" s="474">
        <v>11</v>
      </c>
      <c r="Q23" s="352" t="s">
        <v>25</v>
      </c>
      <c r="R23" s="473">
        <v>3</v>
      </c>
      <c r="S23" s="474"/>
      <c r="T23" s="352" t="s">
        <v>25</v>
      </c>
      <c r="U23" s="473"/>
      <c r="V23" s="354">
        <f>M23+P23+S23</f>
        <v>22</v>
      </c>
      <c r="W23" s="352" t="s">
        <v>25</v>
      </c>
      <c r="X23" s="353">
        <f>O23+R23+U23</f>
        <v>6</v>
      </c>
      <c r="Y23" s="354">
        <f>COUNTIF(AE23:AG23,1)</f>
        <v>2</v>
      </c>
      <c r="Z23" s="352" t="s">
        <v>25</v>
      </c>
      <c r="AA23" s="353">
        <f>COUNTIF(AH23:AJ23,1)</f>
        <v>0</v>
      </c>
      <c r="AB23" s="354">
        <f>IF(Y23=2,2,IF(AA23=2,0,Y23))</f>
        <v>2</v>
      </c>
      <c r="AC23" s="352" t="s">
        <v>25</v>
      </c>
      <c r="AD23" s="353">
        <f>IF(AA23=2,2,IF(Y23=2,0,AA23))</f>
        <v>0</v>
      </c>
      <c r="AE23" s="274">
        <f>IF(O23="","",IF(M23&gt;O23,1,0))</f>
        <v>1</v>
      </c>
      <c r="AF23" s="274">
        <f>IF(R23="","",IF(P23&gt;R23,1,0))</f>
        <v>1</v>
      </c>
      <c r="AG23" s="274">
        <f>IF(U23="","",IF(S23&gt;U23,1,0))</f>
      </c>
      <c r="AH23" s="274">
        <f t="shared" si="0"/>
        <v>0</v>
      </c>
      <c r="AI23" s="274">
        <f t="shared" si="0"/>
        <v>0</v>
      </c>
      <c r="AJ23" s="274">
        <f t="shared" si="0"/>
      </c>
    </row>
    <row r="24" spans="1:36" ht="24.75" customHeight="1" thickBot="1">
      <c r="A24">
        <f t="shared" si="1"/>
        <v>3</v>
      </c>
      <c r="B24" s="361">
        <v>42266</v>
      </c>
      <c r="C24" s="362"/>
      <c r="D24" s="346">
        <v>3</v>
      </c>
      <c r="E24" s="347">
        <v>5</v>
      </c>
      <c r="F24" s="544">
        <v>3</v>
      </c>
      <c r="G24" s="365" t="s">
        <v>26</v>
      </c>
      <c r="H24" s="348" t="str">
        <f>N11</f>
        <v>Schwaben</v>
      </c>
      <c r="I24" s="349" t="s">
        <v>23</v>
      </c>
      <c r="J24" s="350" t="str">
        <f>N14</f>
        <v>Mecklenburg-VP</v>
      </c>
      <c r="K24" s="351" t="str">
        <f>D11</f>
        <v>Baden</v>
      </c>
      <c r="L24" s="379"/>
      <c r="M24" s="469">
        <v>11</v>
      </c>
      <c r="N24" s="352" t="s">
        <v>25</v>
      </c>
      <c r="O24" s="473">
        <v>5</v>
      </c>
      <c r="P24" s="474">
        <v>10</v>
      </c>
      <c r="Q24" s="352" t="s">
        <v>25</v>
      </c>
      <c r="R24" s="473">
        <v>12</v>
      </c>
      <c r="S24" s="474">
        <v>11</v>
      </c>
      <c r="T24" s="352" t="s">
        <v>25</v>
      </c>
      <c r="U24" s="473">
        <v>5</v>
      </c>
      <c r="V24" s="354">
        <f>M24+P24+S24</f>
        <v>32</v>
      </c>
      <c r="W24" s="352" t="s">
        <v>25</v>
      </c>
      <c r="X24" s="353">
        <f>O24+R24+U24</f>
        <v>22</v>
      </c>
      <c r="Y24" s="354">
        <f>COUNTIF(AE24:AG24,1)</f>
        <v>2</v>
      </c>
      <c r="Z24" s="352" t="s">
        <v>25</v>
      </c>
      <c r="AA24" s="353">
        <f>COUNTIF(AH24:AJ24,1)</f>
        <v>1</v>
      </c>
      <c r="AB24" s="354">
        <f>IF(Y24=2,2,IF(AA24=2,0,Y24))</f>
        <v>2</v>
      </c>
      <c r="AC24" s="352" t="s">
        <v>25</v>
      </c>
      <c r="AD24" s="353">
        <f>IF(AA24=2,2,IF(Y24=2,0,AA24))</f>
        <v>0</v>
      </c>
      <c r="AE24" s="275">
        <f>IF(O24="","",IF(M24&gt;O24,1,0))</f>
        <v>1</v>
      </c>
      <c r="AF24" s="275">
        <f>IF(R24="","",IF(P24&gt;R24,1,0))</f>
        <v>0</v>
      </c>
      <c r="AG24" s="275">
        <f>IF(U24="","",IF(S24&gt;U24,1,0))</f>
        <v>1</v>
      </c>
      <c r="AH24" s="275">
        <f t="shared" si="0"/>
        <v>0</v>
      </c>
      <c r="AI24" s="275">
        <f t="shared" si="0"/>
        <v>1</v>
      </c>
      <c r="AJ24" s="275">
        <f t="shared" si="0"/>
        <v>0</v>
      </c>
    </row>
    <row r="25" spans="1:36" ht="24.75" customHeight="1">
      <c r="A25">
        <f t="shared" si="1"/>
        <v>4</v>
      </c>
      <c r="B25" s="361">
        <v>42266</v>
      </c>
      <c r="C25" s="488"/>
      <c r="D25" s="346">
        <v>4</v>
      </c>
      <c r="E25" s="347">
        <v>5</v>
      </c>
      <c r="F25" s="544">
        <v>4</v>
      </c>
      <c r="G25" s="365" t="s">
        <v>33</v>
      </c>
      <c r="H25" s="348" t="str">
        <f>N12</f>
        <v>Sachsen</v>
      </c>
      <c r="I25" s="349" t="s">
        <v>23</v>
      </c>
      <c r="J25" s="364" t="str">
        <f>N13</f>
        <v>Hessen</v>
      </c>
      <c r="K25" s="351" t="str">
        <f>D13</f>
        <v>Westfalen</v>
      </c>
      <c r="L25" s="489"/>
      <c r="M25" s="469">
        <v>7</v>
      </c>
      <c r="N25" s="352" t="s">
        <v>25</v>
      </c>
      <c r="O25" s="473">
        <v>11</v>
      </c>
      <c r="P25" s="474">
        <v>11</v>
      </c>
      <c r="Q25" s="352" t="s">
        <v>25</v>
      </c>
      <c r="R25" s="473">
        <v>8</v>
      </c>
      <c r="S25" s="474">
        <v>11</v>
      </c>
      <c r="T25" s="352" t="s">
        <v>25</v>
      </c>
      <c r="U25" s="473">
        <v>9</v>
      </c>
      <c r="V25" s="354">
        <f>M25+P25+S25</f>
        <v>29</v>
      </c>
      <c r="W25" s="352" t="s">
        <v>25</v>
      </c>
      <c r="X25" s="353">
        <f>O25+R25+U25</f>
        <v>28</v>
      </c>
      <c r="Y25" s="354">
        <f>COUNTIF(AE25:AG25,1)</f>
        <v>2</v>
      </c>
      <c r="Z25" s="352" t="s">
        <v>25</v>
      </c>
      <c r="AA25" s="353">
        <f>COUNTIF(AH25:AJ25,1)</f>
        <v>1</v>
      </c>
      <c r="AB25" s="354">
        <f>IF(Y25=2,2,IF(AA25=2,0,Y25))</f>
        <v>2</v>
      </c>
      <c r="AC25" s="352" t="s">
        <v>25</v>
      </c>
      <c r="AD25" s="353">
        <f>IF(AA25=2,2,IF(Y25=2,0,AA25))</f>
        <v>0</v>
      </c>
      <c r="AE25" s="363">
        <f>IF(O25="","",IF(M25&gt;O25,1,0))</f>
        <v>0</v>
      </c>
      <c r="AF25" s="273">
        <f>IF(R25="","",IF(P25&gt;R25,1,0))</f>
        <v>1</v>
      </c>
      <c r="AG25" s="273">
        <f>IF(U25="","",IF(S25&gt;U25,1,0))</f>
        <v>1</v>
      </c>
      <c r="AH25" s="273">
        <f>IF(AE25="","",IF(AE25=0,1,0))</f>
        <v>1</v>
      </c>
      <c r="AI25" s="273">
        <f>IF(AF25="","",IF(AF25=0,1,0))</f>
        <v>0</v>
      </c>
      <c r="AJ25" s="273">
        <f>IF(AG25="","",IF(AG25=0,1,0))</f>
        <v>0</v>
      </c>
    </row>
    <row r="26" spans="1:36" ht="24.75" customHeight="1">
      <c r="A26">
        <f t="shared" si="1"/>
        <v>5</v>
      </c>
      <c r="B26" s="361">
        <v>42266</v>
      </c>
      <c r="C26" s="362"/>
      <c r="D26" s="346">
        <v>5</v>
      </c>
      <c r="E26" s="347">
        <v>5</v>
      </c>
      <c r="F26" s="544">
        <v>5</v>
      </c>
      <c r="G26" s="365" t="s">
        <v>27</v>
      </c>
      <c r="H26" s="348" t="str">
        <f>D11</f>
        <v>Baden</v>
      </c>
      <c r="I26" s="349" t="s">
        <v>23</v>
      </c>
      <c r="J26" s="364" t="str">
        <f>D14</f>
        <v>Pfalz</v>
      </c>
      <c r="K26" s="351" t="str">
        <f>N13</f>
        <v>Hessen</v>
      </c>
      <c r="L26" s="379"/>
      <c r="M26" s="469">
        <v>11</v>
      </c>
      <c r="N26" s="352" t="s">
        <v>25</v>
      </c>
      <c r="O26" s="473">
        <v>1</v>
      </c>
      <c r="P26" s="474">
        <v>11</v>
      </c>
      <c r="Q26" s="352" t="s">
        <v>25</v>
      </c>
      <c r="R26" s="473">
        <v>4</v>
      </c>
      <c r="S26" s="474"/>
      <c r="T26" s="352" t="s">
        <v>25</v>
      </c>
      <c r="U26" s="473"/>
      <c r="V26" s="354">
        <f aca="true" t="shared" si="2" ref="V26:V33">M26+P26+S26</f>
        <v>22</v>
      </c>
      <c r="W26" s="352" t="s">
        <v>25</v>
      </c>
      <c r="X26" s="353">
        <f aca="true" t="shared" si="3" ref="X26:X33">O26+R26+U26</f>
        <v>5</v>
      </c>
      <c r="Y26" s="354">
        <f aca="true" t="shared" si="4" ref="Y26:Y33">COUNTIF(AE26:AG26,1)</f>
        <v>2</v>
      </c>
      <c r="Z26" s="352" t="s">
        <v>25</v>
      </c>
      <c r="AA26" s="353">
        <f aca="true" t="shared" si="5" ref="AA26:AA33">COUNTIF(AH26:AJ26,1)</f>
        <v>0</v>
      </c>
      <c r="AB26" s="354">
        <f aca="true" t="shared" si="6" ref="AB26:AB33">IF(Y26=2,2,IF(AA26=2,0,Y26))</f>
        <v>2</v>
      </c>
      <c r="AC26" s="352" t="s">
        <v>25</v>
      </c>
      <c r="AD26" s="353">
        <f aca="true" t="shared" si="7" ref="AD26:AD33">IF(AA26=2,2,IF(Y26=2,0,AA26))</f>
        <v>0</v>
      </c>
      <c r="AE26" s="274">
        <f aca="true" t="shared" si="8" ref="AE26:AE33">IF(O26="","",IF(M26&gt;O26,1,0))</f>
        <v>1</v>
      </c>
      <c r="AF26" s="274">
        <f aca="true" t="shared" si="9" ref="AF26:AF33">IF(R26="","",IF(P26&gt;R26,1,0))</f>
        <v>1</v>
      </c>
      <c r="AG26" s="274">
        <f aca="true" t="shared" si="10" ref="AG26:AG33">IF(U26="","",IF(S26&gt;U26,1,0))</f>
      </c>
      <c r="AH26" s="274">
        <f aca="true" t="shared" si="11" ref="AH26:AH33">IF(AE26="","",IF(AE26=0,1,0))</f>
        <v>0</v>
      </c>
      <c r="AI26" s="274">
        <f aca="true" t="shared" si="12" ref="AI26:AI33">IF(AF26="","",IF(AF26=0,1,0))</f>
        <v>0</v>
      </c>
      <c r="AJ26" s="274">
        <f aca="true" t="shared" si="13" ref="AJ26:AJ33">IF(AG26="","",IF(AG26=0,1,0))</f>
      </c>
    </row>
    <row r="27" spans="1:36" ht="24.75" customHeight="1">
      <c r="A27">
        <f t="shared" si="1"/>
        <v>6</v>
      </c>
      <c r="B27" s="361">
        <v>42266</v>
      </c>
      <c r="C27" s="362"/>
      <c r="D27" s="346">
        <v>6</v>
      </c>
      <c r="E27" s="347">
        <v>5</v>
      </c>
      <c r="F27" s="544">
        <v>6</v>
      </c>
      <c r="G27" s="365" t="s">
        <v>34</v>
      </c>
      <c r="H27" s="348" t="str">
        <f>D12</f>
        <v>Schleswig-Holstein</v>
      </c>
      <c r="I27" s="349" t="s">
        <v>23</v>
      </c>
      <c r="J27" s="364" t="str">
        <f>D13</f>
        <v>Westfalen</v>
      </c>
      <c r="K27" s="351" t="str">
        <f>N14</f>
        <v>Mecklenburg-VP</v>
      </c>
      <c r="L27" s="379"/>
      <c r="M27" s="469">
        <v>11</v>
      </c>
      <c r="N27" s="352" t="s">
        <v>25</v>
      </c>
      <c r="O27" s="473">
        <v>6</v>
      </c>
      <c r="P27" s="474">
        <v>11</v>
      </c>
      <c r="Q27" s="352" t="s">
        <v>25</v>
      </c>
      <c r="R27" s="473">
        <v>5</v>
      </c>
      <c r="S27" s="474"/>
      <c r="T27" s="352" t="s">
        <v>25</v>
      </c>
      <c r="U27" s="473"/>
      <c r="V27" s="354">
        <f t="shared" si="2"/>
        <v>22</v>
      </c>
      <c r="W27" s="352" t="s">
        <v>25</v>
      </c>
      <c r="X27" s="353">
        <f t="shared" si="3"/>
        <v>11</v>
      </c>
      <c r="Y27" s="354">
        <f t="shared" si="4"/>
        <v>2</v>
      </c>
      <c r="Z27" s="352" t="s">
        <v>25</v>
      </c>
      <c r="AA27" s="353">
        <f t="shared" si="5"/>
        <v>0</v>
      </c>
      <c r="AB27" s="354">
        <f t="shared" si="6"/>
        <v>2</v>
      </c>
      <c r="AC27" s="352" t="s">
        <v>25</v>
      </c>
      <c r="AD27" s="353">
        <f t="shared" si="7"/>
        <v>0</v>
      </c>
      <c r="AE27" s="274">
        <f t="shared" si="8"/>
        <v>1</v>
      </c>
      <c r="AF27" s="274">
        <f t="shared" si="9"/>
        <v>1</v>
      </c>
      <c r="AG27" s="274">
        <f t="shared" si="10"/>
      </c>
      <c r="AH27" s="274">
        <f t="shared" si="11"/>
        <v>0</v>
      </c>
      <c r="AI27" s="274">
        <f t="shared" si="12"/>
        <v>0</v>
      </c>
      <c r="AJ27" s="274">
        <f t="shared" si="13"/>
      </c>
    </row>
    <row r="28" spans="1:36" ht="24.75" customHeight="1">
      <c r="A28">
        <f t="shared" si="1"/>
        <v>7</v>
      </c>
      <c r="B28" s="361">
        <v>42266</v>
      </c>
      <c r="C28" s="362"/>
      <c r="D28" s="346">
        <v>7</v>
      </c>
      <c r="E28" s="347">
        <v>5</v>
      </c>
      <c r="F28" s="544">
        <v>7</v>
      </c>
      <c r="G28" s="365" t="s">
        <v>28</v>
      </c>
      <c r="H28" s="348" t="str">
        <f>N11</f>
        <v>Schwaben</v>
      </c>
      <c r="I28" s="349" t="s">
        <v>23</v>
      </c>
      <c r="J28" s="364" t="str">
        <f>N13</f>
        <v>Hessen</v>
      </c>
      <c r="K28" s="351" t="str">
        <f>D14</f>
        <v>Pfalz</v>
      </c>
      <c r="L28" s="379"/>
      <c r="M28" s="469">
        <v>11</v>
      </c>
      <c r="N28" s="352" t="s">
        <v>25</v>
      </c>
      <c r="O28" s="473">
        <v>3</v>
      </c>
      <c r="P28" s="474">
        <v>11</v>
      </c>
      <c r="Q28" s="352" t="s">
        <v>25</v>
      </c>
      <c r="R28" s="473">
        <v>3</v>
      </c>
      <c r="S28" s="474"/>
      <c r="T28" s="352" t="s">
        <v>25</v>
      </c>
      <c r="U28" s="473"/>
      <c r="V28" s="354">
        <f t="shared" si="2"/>
        <v>22</v>
      </c>
      <c r="W28" s="352" t="s">
        <v>25</v>
      </c>
      <c r="X28" s="353">
        <f t="shared" si="3"/>
        <v>6</v>
      </c>
      <c r="Y28" s="354">
        <f t="shared" si="4"/>
        <v>2</v>
      </c>
      <c r="Z28" s="352" t="s">
        <v>25</v>
      </c>
      <c r="AA28" s="353">
        <f t="shared" si="5"/>
        <v>0</v>
      </c>
      <c r="AB28" s="354">
        <f t="shared" si="6"/>
        <v>2</v>
      </c>
      <c r="AC28" s="352" t="s">
        <v>25</v>
      </c>
      <c r="AD28" s="353">
        <f t="shared" si="7"/>
        <v>0</v>
      </c>
      <c r="AE28" s="274">
        <f t="shared" si="8"/>
        <v>1</v>
      </c>
      <c r="AF28" s="274">
        <f t="shared" si="9"/>
        <v>1</v>
      </c>
      <c r="AG28" s="274">
        <f t="shared" si="10"/>
      </c>
      <c r="AH28" s="274">
        <f t="shared" si="11"/>
        <v>0</v>
      </c>
      <c r="AI28" s="274">
        <f t="shared" si="12"/>
        <v>0</v>
      </c>
      <c r="AJ28" s="274">
        <f t="shared" si="13"/>
      </c>
    </row>
    <row r="29" spans="1:36" ht="24.75" customHeight="1">
      <c r="A29">
        <f t="shared" si="1"/>
        <v>8</v>
      </c>
      <c r="B29" s="361">
        <v>42266</v>
      </c>
      <c r="C29" s="362"/>
      <c r="D29" s="346">
        <v>8</v>
      </c>
      <c r="E29" s="347">
        <v>5</v>
      </c>
      <c r="F29" s="544">
        <v>8</v>
      </c>
      <c r="G29" s="365" t="s">
        <v>35</v>
      </c>
      <c r="H29" s="348" t="str">
        <f>N12</f>
        <v>Sachsen</v>
      </c>
      <c r="I29" s="349" t="s">
        <v>23</v>
      </c>
      <c r="J29" s="364" t="str">
        <f>N14</f>
        <v>Mecklenburg-VP</v>
      </c>
      <c r="K29" s="351" t="str">
        <f>D12</f>
        <v>Schleswig-Holstein</v>
      </c>
      <c r="L29" s="379"/>
      <c r="M29" s="469">
        <v>7</v>
      </c>
      <c r="N29" s="352" t="s">
        <v>25</v>
      </c>
      <c r="O29" s="473">
        <v>11</v>
      </c>
      <c r="P29" s="474">
        <v>5</v>
      </c>
      <c r="Q29" s="352" t="s">
        <v>25</v>
      </c>
      <c r="R29" s="473">
        <v>11</v>
      </c>
      <c r="S29" s="474"/>
      <c r="T29" s="352" t="s">
        <v>25</v>
      </c>
      <c r="U29" s="473"/>
      <c r="V29" s="354">
        <f t="shared" si="2"/>
        <v>12</v>
      </c>
      <c r="W29" s="352" t="s">
        <v>25</v>
      </c>
      <c r="X29" s="353">
        <f t="shared" si="3"/>
        <v>22</v>
      </c>
      <c r="Y29" s="354">
        <f t="shared" si="4"/>
        <v>0</v>
      </c>
      <c r="Z29" s="352" t="s">
        <v>25</v>
      </c>
      <c r="AA29" s="353">
        <f t="shared" si="5"/>
        <v>2</v>
      </c>
      <c r="AB29" s="354">
        <f t="shared" si="6"/>
        <v>0</v>
      </c>
      <c r="AC29" s="352" t="s">
        <v>25</v>
      </c>
      <c r="AD29" s="353">
        <f t="shared" si="7"/>
        <v>2</v>
      </c>
      <c r="AE29" s="274">
        <f t="shared" si="8"/>
        <v>0</v>
      </c>
      <c r="AF29" s="274">
        <f t="shared" si="9"/>
        <v>0</v>
      </c>
      <c r="AG29" s="274">
        <f t="shared" si="10"/>
      </c>
      <c r="AH29" s="274">
        <f t="shared" si="11"/>
        <v>1</v>
      </c>
      <c r="AI29" s="274">
        <f t="shared" si="12"/>
        <v>1</v>
      </c>
      <c r="AJ29" s="274">
        <f t="shared" si="13"/>
      </c>
    </row>
    <row r="30" spans="1:36" ht="24.75" customHeight="1">
      <c r="A30">
        <f t="shared" si="1"/>
        <v>9</v>
      </c>
      <c r="B30" s="361">
        <v>42266</v>
      </c>
      <c r="C30" s="362"/>
      <c r="D30" s="346">
        <v>9</v>
      </c>
      <c r="E30" s="347">
        <v>5</v>
      </c>
      <c r="F30" s="544">
        <v>9</v>
      </c>
      <c r="G30" s="365" t="s">
        <v>30</v>
      </c>
      <c r="H30" s="348" t="str">
        <f>D13</f>
        <v>Westfalen</v>
      </c>
      <c r="I30" s="349" t="s">
        <v>23</v>
      </c>
      <c r="J30" s="364" t="str">
        <f>D14</f>
        <v>Pfalz</v>
      </c>
      <c r="K30" s="351" t="str">
        <f>N13</f>
        <v>Hessen</v>
      </c>
      <c r="L30" s="379"/>
      <c r="M30" s="469">
        <v>11</v>
      </c>
      <c r="N30" s="352" t="s">
        <v>25</v>
      </c>
      <c r="O30" s="473">
        <v>4</v>
      </c>
      <c r="P30" s="474">
        <v>11</v>
      </c>
      <c r="Q30" s="352" t="s">
        <v>25</v>
      </c>
      <c r="R30" s="473">
        <v>5</v>
      </c>
      <c r="S30" s="474"/>
      <c r="T30" s="352" t="s">
        <v>25</v>
      </c>
      <c r="U30" s="473"/>
      <c r="V30" s="354">
        <f t="shared" si="2"/>
        <v>22</v>
      </c>
      <c r="W30" s="352" t="s">
        <v>25</v>
      </c>
      <c r="X30" s="353">
        <f t="shared" si="3"/>
        <v>9</v>
      </c>
      <c r="Y30" s="354">
        <f t="shared" si="4"/>
        <v>2</v>
      </c>
      <c r="Z30" s="352" t="s">
        <v>25</v>
      </c>
      <c r="AA30" s="353">
        <f t="shared" si="5"/>
        <v>0</v>
      </c>
      <c r="AB30" s="354">
        <f t="shared" si="6"/>
        <v>2</v>
      </c>
      <c r="AC30" s="352" t="s">
        <v>25</v>
      </c>
      <c r="AD30" s="353">
        <f t="shared" si="7"/>
        <v>0</v>
      </c>
      <c r="AE30" s="274">
        <f t="shared" si="8"/>
        <v>1</v>
      </c>
      <c r="AF30" s="274">
        <f t="shared" si="9"/>
        <v>1</v>
      </c>
      <c r="AG30" s="274">
        <f t="shared" si="10"/>
      </c>
      <c r="AH30" s="274">
        <f t="shared" si="11"/>
        <v>0</v>
      </c>
      <c r="AI30" s="274">
        <f t="shared" si="12"/>
        <v>0</v>
      </c>
      <c r="AJ30" s="274">
        <f t="shared" si="13"/>
      </c>
    </row>
    <row r="31" spans="1:36" ht="24.75" customHeight="1">
      <c r="A31">
        <f t="shared" si="1"/>
        <v>10</v>
      </c>
      <c r="B31" s="361">
        <v>42266</v>
      </c>
      <c r="C31" s="362"/>
      <c r="D31" s="346">
        <v>10</v>
      </c>
      <c r="E31" s="347">
        <v>5</v>
      </c>
      <c r="F31" s="544">
        <v>10</v>
      </c>
      <c r="G31" s="365" t="s">
        <v>36</v>
      </c>
      <c r="H31" s="348" t="str">
        <f>D11</f>
        <v>Baden</v>
      </c>
      <c r="I31" s="349" t="s">
        <v>23</v>
      </c>
      <c r="J31" s="364" t="str">
        <f>D12</f>
        <v>Schleswig-Holstein</v>
      </c>
      <c r="K31" s="351" t="str">
        <f>N11</f>
        <v>Schwaben</v>
      </c>
      <c r="L31" s="379"/>
      <c r="M31" s="469">
        <v>11</v>
      </c>
      <c r="N31" s="352" t="s">
        <v>25</v>
      </c>
      <c r="O31" s="473">
        <v>4</v>
      </c>
      <c r="P31" s="474">
        <v>9</v>
      </c>
      <c r="Q31" s="352" t="s">
        <v>25</v>
      </c>
      <c r="R31" s="473">
        <v>11</v>
      </c>
      <c r="S31" s="474">
        <v>1</v>
      </c>
      <c r="T31" s="352" t="s">
        <v>25</v>
      </c>
      <c r="U31" s="473">
        <v>11</v>
      </c>
      <c r="V31" s="354">
        <f t="shared" si="2"/>
        <v>21</v>
      </c>
      <c r="W31" s="352" t="s">
        <v>25</v>
      </c>
      <c r="X31" s="353">
        <f t="shared" si="3"/>
        <v>26</v>
      </c>
      <c r="Y31" s="354">
        <f t="shared" si="4"/>
        <v>1</v>
      </c>
      <c r="Z31" s="352" t="s">
        <v>25</v>
      </c>
      <c r="AA31" s="353">
        <f t="shared" si="5"/>
        <v>2</v>
      </c>
      <c r="AB31" s="354">
        <f t="shared" si="6"/>
        <v>0</v>
      </c>
      <c r="AC31" s="352" t="s">
        <v>25</v>
      </c>
      <c r="AD31" s="353">
        <f t="shared" si="7"/>
        <v>2</v>
      </c>
      <c r="AE31" s="274">
        <f t="shared" si="8"/>
        <v>1</v>
      </c>
      <c r="AF31" s="274">
        <f t="shared" si="9"/>
        <v>0</v>
      </c>
      <c r="AG31" s="274">
        <f t="shared" si="10"/>
        <v>0</v>
      </c>
      <c r="AH31" s="274">
        <f t="shared" si="11"/>
        <v>0</v>
      </c>
      <c r="AI31" s="274">
        <f t="shared" si="12"/>
        <v>1</v>
      </c>
      <c r="AJ31" s="274">
        <f t="shared" si="13"/>
        <v>1</v>
      </c>
    </row>
    <row r="32" spans="1:36" ht="24.75" customHeight="1">
      <c r="A32">
        <f t="shared" si="1"/>
        <v>11</v>
      </c>
      <c r="B32" s="361">
        <v>42266</v>
      </c>
      <c r="C32" s="362"/>
      <c r="D32" s="346">
        <v>11</v>
      </c>
      <c r="E32" s="347">
        <v>5</v>
      </c>
      <c r="F32" s="544">
        <v>11</v>
      </c>
      <c r="G32" s="365" t="s">
        <v>31</v>
      </c>
      <c r="H32" s="348" t="str">
        <f>N13</f>
        <v>Hessen</v>
      </c>
      <c r="I32" s="349" t="s">
        <v>23</v>
      </c>
      <c r="J32" s="364" t="str">
        <f>N14</f>
        <v>Mecklenburg-VP</v>
      </c>
      <c r="K32" s="351" t="str">
        <f>D14</f>
        <v>Pfalz</v>
      </c>
      <c r="L32" s="379"/>
      <c r="M32" s="469">
        <v>10</v>
      </c>
      <c r="N32" s="352" t="s">
        <v>25</v>
      </c>
      <c r="O32" s="473">
        <v>12</v>
      </c>
      <c r="P32" s="474">
        <v>9</v>
      </c>
      <c r="Q32" s="352" t="s">
        <v>25</v>
      </c>
      <c r="R32" s="473">
        <v>11</v>
      </c>
      <c r="S32" s="474"/>
      <c r="T32" s="352" t="s">
        <v>25</v>
      </c>
      <c r="U32" s="473"/>
      <c r="V32" s="354">
        <f t="shared" si="2"/>
        <v>19</v>
      </c>
      <c r="W32" s="352" t="s">
        <v>25</v>
      </c>
      <c r="X32" s="353">
        <f t="shared" si="3"/>
        <v>23</v>
      </c>
      <c r="Y32" s="354">
        <f t="shared" si="4"/>
        <v>0</v>
      </c>
      <c r="Z32" s="352" t="s">
        <v>25</v>
      </c>
      <c r="AA32" s="353">
        <f t="shared" si="5"/>
        <v>2</v>
      </c>
      <c r="AB32" s="354">
        <f t="shared" si="6"/>
        <v>0</v>
      </c>
      <c r="AC32" s="352" t="s">
        <v>25</v>
      </c>
      <c r="AD32" s="353">
        <f t="shared" si="7"/>
        <v>2</v>
      </c>
      <c r="AE32" s="274">
        <f t="shared" si="8"/>
        <v>0</v>
      </c>
      <c r="AF32" s="274">
        <f t="shared" si="9"/>
        <v>0</v>
      </c>
      <c r="AG32" s="274">
        <f t="shared" si="10"/>
      </c>
      <c r="AH32" s="274">
        <f t="shared" si="11"/>
        <v>1</v>
      </c>
      <c r="AI32" s="274">
        <f t="shared" si="12"/>
        <v>1</v>
      </c>
      <c r="AJ32" s="274">
        <f t="shared" si="13"/>
      </c>
    </row>
    <row r="33" spans="1:36" ht="24.75" customHeight="1" thickBot="1">
      <c r="A33">
        <f t="shared" si="1"/>
        <v>12</v>
      </c>
      <c r="B33" s="523">
        <v>42266</v>
      </c>
      <c r="C33" s="524"/>
      <c r="D33" s="525">
        <v>12</v>
      </c>
      <c r="E33" s="526">
        <v>5</v>
      </c>
      <c r="F33" s="545">
        <v>12</v>
      </c>
      <c r="G33" s="527" t="s">
        <v>37</v>
      </c>
      <c r="H33" s="528" t="str">
        <f>N11</f>
        <v>Schwaben</v>
      </c>
      <c r="I33" s="355" t="s">
        <v>23</v>
      </c>
      <c r="J33" s="529" t="str">
        <f>N12</f>
        <v>Sachsen</v>
      </c>
      <c r="K33" s="530" t="str">
        <f>D11</f>
        <v>Baden</v>
      </c>
      <c r="L33" s="531"/>
      <c r="M33" s="470">
        <v>11</v>
      </c>
      <c r="N33" s="356" t="s">
        <v>25</v>
      </c>
      <c r="O33" s="475">
        <v>2</v>
      </c>
      <c r="P33" s="476">
        <v>11</v>
      </c>
      <c r="Q33" s="356" t="s">
        <v>25</v>
      </c>
      <c r="R33" s="475">
        <v>5</v>
      </c>
      <c r="S33" s="476"/>
      <c r="T33" s="356" t="s">
        <v>25</v>
      </c>
      <c r="U33" s="475"/>
      <c r="V33" s="358">
        <f t="shared" si="2"/>
        <v>22</v>
      </c>
      <c r="W33" s="356" t="s">
        <v>25</v>
      </c>
      <c r="X33" s="357">
        <f t="shared" si="3"/>
        <v>7</v>
      </c>
      <c r="Y33" s="358">
        <f t="shared" si="4"/>
        <v>2</v>
      </c>
      <c r="Z33" s="356" t="s">
        <v>25</v>
      </c>
      <c r="AA33" s="357">
        <f t="shared" si="5"/>
        <v>0</v>
      </c>
      <c r="AB33" s="358">
        <f t="shared" si="6"/>
        <v>2</v>
      </c>
      <c r="AC33" s="356" t="s">
        <v>25</v>
      </c>
      <c r="AD33" s="357">
        <f t="shared" si="7"/>
        <v>0</v>
      </c>
      <c r="AE33" s="274">
        <f t="shared" si="8"/>
        <v>1</v>
      </c>
      <c r="AF33" s="274">
        <f t="shared" si="9"/>
        <v>1</v>
      </c>
      <c r="AG33" s="274">
        <f t="shared" si="10"/>
      </c>
      <c r="AH33" s="274">
        <f t="shared" si="11"/>
        <v>0</v>
      </c>
      <c r="AI33" s="274">
        <f t="shared" si="12"/>
        <v>0</v>
      </c>
      <c r="AJ33" s="274">
        <f t="shared" si="13"/>
      </c>
    </row>
    <row r="34" spans="1:30" s="28" customFormat="1" ht="24.75" customHeight="1" thickBot="1">
      <c r="A34"/>
      <c r="B34" s="333"/>
      <c r="C34" s="291"/>
      <c r="D34" s="15"/>
      <c r="E34" s="15"/>
      <c r="F34" s="15"/>
      <c r="G34" s="267"/>
      <c r="H34" s="11"/>
      <c r="I34" s="13"/>
      <c r="J34" s="266"/>
      <c r="K34" s="11"/>
      <c r="L34" s="11"/>
      <c r="M34" s="18"/>
      <c r="N34" s="31"/>
      <c r="O34" s="18"/>
      <c r="P34" s="18"/>
      <c r="Q34" s="31"/>
      <c r="R34" s="18"/>
      <c r="S34" s="18"/>
      <c r="T34" s="31"/>
      <c r="U34" s="18"/>
      <c r="V34" s="18"/>
      <c r="W34" s="31"/>
      <c r="X34" s="18"/>
      <c r="Y34" s="18"/>
      <c r="Z34" s="31"/>
      <c r="AA34" s="18"/>
      <c r="AB34" s="18"/>
      <c r="AC34" s="31"/>
      <c r="AD34" s="18"/>
    </row>
    <row r="35" spans="2:30" ht="24.75" customHeight="1" thickBot="1">
      <c r="B35" s="565" t="s">
        <v>222</v>
      </c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7"/>
    </row>
    <row r="36" spans="1:36" ht="24.75" customHeight="1">
      <c r="A36">
        <f t="shared" si="1"/>
        <v>13</v>
      </c>
      <c r="B36" s="359">
        <v>42266</v>
      </c>
      <c r="C36" s="532">
        <f>C22</f>
        <v>0.4166666666666667</v>
      </c>
      <c r="D36" s="337">
        <v>1</v>
      </c>
      <c r="E36" s="338">
        <v>6</v>
      </c>
      <c r="F36" s="543">
        <v>13</v>
      </c>
      <c r="G36" s="533" t="s">
        <v>142</v>
      </c>
      <c r="H36" s="339" t="str">
        <f>Y11</f>
        <v>Bayern</v>
      </c>
      <c r="I36" s="340" t="s">
        <v>23</v>
      </c>
      <c r="J36" s="534" t="str">
        <f>Y13</f>
        <v>Thüringen</v>
      </c>
      <c r="K36" s="342" t="str">
        <f>Y15</f>
        <v>Rheinland</v>
      </c>
      <c r="L36" s="378"/>
      <c r="M36" s="468">
        <v>11</v>
      </c>
      <c r="N36" s="343" t="s">
        <v>25</v>
      </c>
      <c r="O36" s="471">
        <v>4</v>
      </c>
      <c r="P36" s="472">
        <v>11</v>
      </c>
      <c r="Q36" s="343" t="s">
        <v>25</v>
      </c>
      <c r="R36" s="471">
        <v>9</v>
      </c>
      <c r="S36" s="472"/>
      <c r="T36" s="343" t="s">
        <v>25</v>
      </c>
      <c r="U36" s="471"/>
      <c r="V36" s="345">
        <f>M36+P36+S36</f>
        <v>22</v>
      </c>
      <c r="W36" s="343" t="s">
        <v>25</v>
      </c>
      <c r="X36" s="344">
        <f>O36+R36+U36</f>
        <v>13</v>
      </c>
      <c r="Y36" s="345">
        <f>COUNTIF(AE36:AG36,1)</f>
        <v>2</v>
      </c>
      <c r="Z36" s="343" t="s">
        <v>25</v>
      </c>
      <c r="AA36" s="344">
        <f>COUNTIF(AH36:AJ36,1)</f>
        <v>0</v>
      </c>
      <c r="AB36" s="345">
        <f>IF(Y36=2,2,IF(AA36=2,0,Y36))</f>
        <v>2</v>
      </c>
      <c r="AC36" s="343" t="s">
        <v>25</v>
      </c>
      <c r="AD36" s="344">
        <f>IF(AA36=2,2,IF(Y36=2,0,AA36))</f>
        <v>0</v>
      </c>
      <c r="AE36" s="363">
        <f>IF(O36="","",IF(M36&gt;O36,1,0))</f>
        <v>1</v>
      </c>
      <c r="AF36" s="273">
        <f>IF(R36="","",IF(P36&gt;R36,1,0))</f>
        <v>1</v>
      </c>
      <c r="AG36" s="273">
        <f>IF(U36="","",IF(S36&gt;U36,1,0))</f>
      </c>
      <c r="AH36" s="273">
        <f>IF(AE36="","",IF(AE36=0,1,0))</f>
        <v>0</v>
      </c>
      <c r="AI36" s="273">
        <f>IF(AF36="","",IF(AF36=0,1,0))</f>
        <v>0</v>
      </c>
      <c r="AJ36" s="273">
        <f>IF(AG36="","",IF(AG36=0,1,0))</f>
      </c>
    </row>
    <row r="37" spans="1:36" ht="24.75" customHeight="1">
      <c r="A37">
        <f t="shared" si="1"/>
        <v>14</v>
      </c>
      <c r="B37" s="361">
        <v>42266</v>
      </c>
      <c r="C37" s="535"/>
      <c r="D37" s="346">
        <v>2</v>
      </c>
      <c r="E37" s="347">
        <v>6</v>
      </c>
      <c r="F37" s="544">
        <v>14</v>
      </c>
      <c r="G37" s="536" t="s">
        <v>143</v>
      </c>
      <c r="H37" s="348" t="str">
        <f>Y12</f>
        <v>Niedersachsen</v>
      </c>
      <c r="I37" s="349" t="s">
        <v>23</v>
      </c>
      <c r="J37" s="364" t="str">
        <f>Y14</f>
        <v>Berlin-BB</v>
      </c>
      <c r="K37" s="351" t="str">
        <f>Y13</f>
        <v>Thüringen</v>
      </c>
      <c r="L37" s="537"/>
      <c r="M37" s="469">
        <v>11</v>
      </c>
      <c r="N37" s="352" t="s">
        <v>25</v>
      </c>
      <c r="O37" s="473">
        <v>7</v>
      </c>
      <c r="P37" s="474">
        <v>11</v>
      </c>
      <c r="Q37" s="352" t="s">
        <v>25</v>
      </c>
      <c r="R37" s="473">
        <v>4</v>
      </c>
      <c r="S37" s="474"/>
      <c r="T37" s="352" t="s">
        <v>25</v>
      </c>
      <c r="U37" s="473"/>
      <c r="V37" s="354">
        <f aca="true" t="shared" si="14" ref="V37:V46">M37+P37+S37</f>
        <v>22</v>
      </c>
      <c r="W37" s="352" t="s">
        <v>25</v>
      </c>
      <c r="X37" s="353">
        <f aca="true" t="shared" si="15" ref="X37:X46">O37+R37+U37</f>
        <v>11</v>
      </c>
      <c r="Y37" s="354">
        <f aca="true" t="shared" si="16" ref="Y37:Y46">COUNTIF(AE37:AG37,1)</f>
        <v>2</v>
      </c>
      <c r="Z37" s="352" t="s">
        <v>25</v>
      </c>
      <c r="AA37" s="353">
        <f aca="true" t="shared" si="17" ref="AA37:AA46">COUNTIF(AH37:AJ37,1)</f>
        <v>0</v>
      </c>
      <c r="AB37" s="354">
        <f aca="true" t="shared" si="18" ref="AB37:AB46">IF(Y37=2,2,IF(AA37=2,0,Y37))</f>
        <v>2</v>
      </c>
      <c r="AC37" s="352" t="s">
        <v>25</v>
      </c>
      <c r="AD37" s="353">
        <f aca="true" t="shared" si="19" ref="AD37:AD46">IF(AA37=2,2,IF(Y37=2,0,AA37))</f>
        <v>0</v>
      </c>
      <c r="AE37" s="366">
        <f aca="true" t="shared" si="20" ref="AE37:AE46">IF(O37="","",IF(M37&gt;O37,1,0))</f>
        <v>1</v>
      </c>
      <c r="AF37" s="274">
        <f aca="true" t="shared" si="21" ref="AF37:AF46">IF(R37="","",IF(P37&gt;R37,1,0))</f>
        <v>1</v>
      </c>
      <c r="AG37" s="274">
        <f aca="true" t="shared" si="22" ref="AG37:AG46">IF(U37="","",IF(S37&gt;U37,1,0))</f>
      </c>
      <c r="AH37" s="274">
        <f aca="true" t="shared" si="23" ref="AH37:AH46">IF(AE37="","",IF(AE37=0,1,0))</f>
        <v>0</v>
      </c>
      <c r="AI37" s="274">
        <f aca="true" t="shared" si="24" ref="AI37:AI46">IF(AF37="","",IF(AF37=0,1,0))</f>
        <v>0</v>
      </c>
      <c r="AJ37" s="274">
        <f aca="true" t="shared" si="25" ref="AJ37:AJ46">IF(AG37="","",IF(AG37=0,1,0))</f>
      </c>
    </row>
    <row r="38" spans="1:36" ht="24.75" customHeight="1">
      <c r="A38">
        <f t="shared" si="1"/>
        <v>15</v>
      </c>
      <c r="B38" s="361">
        <v>42266</v>
      </c>
      <c r="C38" s="535"/>
      <c r="D38" s="346">
        <v>3</v>
      </c>
      <c r="E38" s="347">
        <v>6</v>
      </c>
      <c r="F38" s="544">
        <v>15</v>
      </c>
      <c r="G38" s="536" t="s">
        <v>144</v>
      </c>
      <c r="H38" s="348" t="str">
        <f>Y11</f>
        <v>Bayern</v>
      </c>
      <c r="I38" s="349" t="s">
        <v>23</v>
      </c>
      <c r="J38" s="364" t="str">
        <f>Y15</f>
        <v>Rheinland</v>
      </c>
      <c r="K38" s="351" t="str">
        <f>Y14</f>
        <v>Berlin-BB</v>
      </c>
      <c r="L38" s="379"/>
      <c r="M38" s="469">
        <v>11</v>
      </c>
      <c r="N38" s="352" t="s">
        <v>25</v>
      </c>
      <c r="O38" s="473">
        <v>7</v>
      </c>
      <c r="P38" s="474">
        <v>8</v>
      </c>
      <c r="Q38" s="352" t="s">
        <v>25</v>
      </c>
      <c r="R38" s="473">
        <v>11</v>
      </c>
      <c r="S38" s="474">
        <v>10</v>
      </c>
      <c r="T38" s="352" t="s">
        <v>25</v>
      </c>
      <c r="U38" s="473">
        <v>12</v>
      </c>
      <c r="V38" s="354">
        <f t="shared" si="14"/>
        <v>29</v>
      </c>
      <c r="W38" s="352" t="s">
        <v>25</v>
      </c>
      <c r="X38" s="353">
        <f t="shared" si="15"/>
        <v>30</v>
      </c>
      <c r="Y38" s="354">
        <f t="shared" si="16"/>
        <v>1</v>
      </c>
      <c r="Z38" s="352" t="s">
        <v>25</v>
      </c>
      <c r="AA38" s="353">
        <f t="shared" si="17"/>
        <v>2</v>
      </c>
      <c r="AB38" s="354">
        <f t="shared" si="18"/>
        <v>0</v>
      </c>
      <c r="AC38" s="352" t="s">
        <v>25</v>
      </c>
      <c r="AD38" s="353">
        <f t="shared" si="19"/>
        <v>2</v>
      </c>
      <c r="AE38" s="366">
        <f t="shared" si="20"/>
        <v>1</v>
      </c>
      <c r="AF38" s="274">
        <f t="shared" si="21"/>
        <v>0</v>
      </c>
      <c r="AG38" s="274">
        <f t="shared" si="22"/>
        <v>0</v>
      </c>
      <c r="AH38" s="274">
        <f t="shared" si="23"/>
        <v>0</v>
      </c>
      <c r="AI38" s="274">
        <f t="shared" si="24"/>
        <v>1</v>
      </c>
      <c r="AJ38" s="274">
        <f t="shared" si="25"/>
        <v>1</v>
      </c>
    </row>
    <row r="39" spans="1:36" ht="24.75" customHeight="1">
      <c r="A39">
        <f t="shared" si="1"/>
        <v>16</v>
      </c>
      <c r="B39" s="361">
        <v>42266</v>
      </c>
      <c r="C39" s="535"/>
      <c r="D39" s="346">
        <v>4</v>
      </c>
      <c r="E39" s="347">
        <v>6</v>
      </c>
      <c r="F39" s="544">
        <v>16</v>
      </c>
      <c r="G39" s="536" t="s">
        <v>145</v>
      </c>
      <c r="H39" s="348" t="str">
        <f>Y12</f>
        <v>Niedersachsen</v>
      </c>
      <c r="I39" s="349" t="s">
        <v>23</v>
      </c>
      <c r="J39" s="364" t="str">
        <f>Y13</f>
        <v>Thüringen</v>
      </c>
      <c r="K39" s="351" t="str">
        <f>Y11</f>
        <v>Bayern</v>
      </c>
      <c r="L39" s="379"/>
      <c r="M39" s="469">
        <v>11</v>
      </c>
      <c r="N39" s="352" t="s">
        <v>25</v>
      </c>
      <c r="O39" s="473">
        <v>5</v>
      </c>
      <c r="P39" s="474">
        <v>11</v>
      </c>
      <c r="Q39" s="352" t="s">
        <v>25</v>
      </c>
      <c r="R39" s="473">
        <v>8</v>
      </c>
      <c r="S39" s="474"/>
      <c r="T39" s="352" t="s">
        <v>25</v>
      </c>
      <c r="U39" s="473"/>
      <c r="V39" s="354">
        <f t="shared" si="14"/>
        <v>22</v>
      </c>
      <c r="W39" s="352" t="s">
        <v>25</v>
      </c>
      <c r="X39" s="353">
        <f t="shared" si="15"/>
        <v>13</v>
      </c>
      <c r="Y39" s="354">
        <f t="shared" si="16"/>
        <v>2</v>
      </c>
      <c r="Z39" s="352" t="s">
        <v>25</v>
      </c>
      <c r="AA39" s="353">
        <f t="shared" si="17"/>
        <v>0</v>
      </c>
      <c r="AB39" s="354">
        <f t="shared" si="18"/>
        <v>2</v>
      </c>
      <c r="AC39" s="352" t="s">
        <v>25</v>
      </c>
      <c r="AD39" s="353">
        <f t="shared" si="19"/>
        <v>0</v>
      </c>
      <c r="AE39" s="366">
        <f t="shared" si="20"/>
        <v>1</v>
      </c>
      <c r="AF39" s="274">
        <f t="shared" si="21"/>
        <v>1</v>
      </c>
      <c r="AG39" s="274">
        <f t="shared" si="22"/>
      </c>
      <c r="AH39" s="274">
        <f t="shared" si="23"/>
        <v>0</v>
      </c>
      <c r="AI39" s="274">
        <f t="shared" si="24"/>
        <v>0</v>
      </c>
      <c r="AJ39" s="274">
        <f t="shared" si="25"/>
      </c>
    </row>
    <row r="40" spans="1:36" ht="24.75" customHeight="1">
      <c r="A40">
        <f t="shared" si="1"/>
        <v>17</v>
      </c>
      <c r="B40" s="361">
        <v>42266</v>
      </c>
      <c r="C40" s="535"/>
      <c r="D40" s="346">
        <v>5</v>
      </c>
      <c r="E40" s="347">
        <v>6</v>
      </c>
      <c r="F40" s="544">
        <v>17</v>
      </c>
      <c r="G40" s="536" t="s">
        <v>146</v>
      </c>
      <c r="H40" s="348" t="str">
        <f>Y14</f>
        <v>Berlin-BB</v>
      </c>
      <c r="I40" s="349" t="s">
        <v>23</v>
      </c>
      <c r="J40" s="364" t="str">
        <f>Y15</f>
        <v>Rheinland</v>
      </c>
      <c r="K40" s="351" t="str">
        <f>Y12</f>
        <v>Niedersachsen</v>
      </c>
      <c r="L40" s="379"/>
      <c r="M40" s="469">
        <v>6</v>
      </c>
      <c r="N40" s="352" t="s">
        <v>25</v>
      </c>
      <c r="O40" s="473">
        <v>11</v>
      </c>
      <c r="P40" s="474">
        <v>13</v>
      </c>
      <c r="Q40" s="352" t="s">
        <v>25</v>
      </c>
      <c r="R40" s="473">
        <v>11</v>
      </c>
      <c r="S40" s="474">
        <v>4</v>
      </c>
      <c r="T40" s="352" t="s">
        <v>25</v>
      </c>
      <c r="U40" s="473">
        <v>11</v>
      </c>
      <c r="V40" s="354">
        <f t="shared" si="14"/>
        <v>23</v>
      </c>
      <c r="W40" s="352" t="s">
        <v>25</v>
      </c>
      <c r="X40" s="353">
        <f t="shared" si="15"/>
        <v>33</v>
      </c>
      <c r="Y40" s="354">
        <f t="shared" si="16"/>
        <v>1</v>
      </c>
      <c r="Z40" s="352" t="s">
        <v>25</v>
      </c>
      <c r="AA40" s="353">
        <f t="shared" si="17"/>
        <v>2</v>
      </c>
      <c r="AB40" s="354">
        <f t="shared" si="18"/>
        <v>0</v>
      </c>
      <c r="AC40" s="352" t="s">
        <v>25</v>
      </c>
      <c r="AD40" s="353">
        <f t="shared" si="19"/>
        <v>2</v>
      </c>
      <c r="AE40" s="366">
        <f t="shared" si="20"/>
        <v>0</v>
      </c>
      <c r="AF40" s="274">
        <f t="shared" si="21"/>
        <v>1</v>
      </c>
      <c r="AG40" s="274">
        <f t="shared" si="22"/>
        <v>0</v>
      </c>
      <c r="AH40" s="274">
        <f t="shared" si="23"/>
        <v>1</v>
      </c>
      <c r="AI40" s="274">
        <f t="shared" si="24"/>
        <v>0</v>
      </c>
      <c r="AJ40" s="274">
        <f t="shared" si="25"/>
        <v>1</v>
      </c>
    </row>
    <row r="41" spans="2:36" ht="24.75" customHeight="1">
      <c r="B41" s="361"/>
      <c r="C41" s="535"/>
      <c r="D41" s="346"/>
      <c r="E41" s="347"/>
      <c r="F41" s="542">
        <v>18</v>
      </c>
      <c r="G41" s="536"/>
      <c r="H41" s="348"/>
      <c r="I41" s="349"/>
      <c r="J41" s="364"/>
      <c r="K41" s="351"/>
      <c r="L41" s="379"/>
      <c r="M41" s="538"/>
      <c r="N41" s="352"/>
      <c r="O41" s="353"/>
      <c r="P41" s="354"/>
      <c r="Q41" s="352"/>
      <c r="R41" s="353"/>
      <c r="S41" s="354"/>
      <c r="T41" s="352"/>
      <c r="U41" s="353"/>
      <c r="V41" s="354"/>
      <c r="W41" s="352"/>
      <c r="X41" s="353"/>
      <c r="Y41" s="354"/>
      <c r="Z41" s="352"/>
      <c r="AA41" s="353"/>
      <c r="AB41" s="354"/>
      <c r="AC41" s="352"/>
      <c r="AD41" s="353"/>
      <c r="AE41" s="366">
        <f t="shared" si="20"/>
      </c>
      <c r="AF41" s="274">
        <f t="shared" si="21"/>
      </c>
      <c r="AG41" s="274">
        <f t="shared" si="22"/>
      </c>
      <c r="AH41" s="274">
        <f t="shared" si="23"/>
      </c>
      <c r="AI41" s="274">
        <f t="shared" si="24"/>
      </c>
      <c r="AJ41" s="274">
        <f t="shared" si="25"/>
      </c>
    </row>
    <row r="42" spans="1:36" ht="24.75" customHeight="1">
      <c r="A42">
        <f t="shared" si="1"/>
        <v>18</v>
      </c>
      <c r="B42" s="361">
        <v>42266</v>
      </c>
      <c r="C42" s="535"/>
      <c r="D42" s="346">
        <v>7</v>
      </c>
      <c r="E42" s="347">
        <v>6</v>
      </c>
      <c r="F42" s="544">
        <v>18</v>
      </c>
      <c r="G42" s="536" t="s">
        <v>147</v>
      </c>
      <c r="H42" s="348" t="str">
        <f>Y11</f>
        <v>Bayern</v>
      </c>
      <c r="I42" s="349" t="s">
        <v>23</v>
      </c>
      <c r="J42" s="364" t="str">
        <f>Y12</f>
        <v>Niedersachsen</v>
      </c>
      <c r="K42" s="351" t="str">
        <f>Y15</f>
        <v>Rheinland</v>
      </c>
      <c r="L42" s="379"/>
      <c r="M42" s="469">
        <v>4</v>
      </c>
      <c r="N42" s="352" t="s">
        <v>25</v>
      </c>
      <c r="O42" s="473">
        <v>11</v>
      </c>
      <c r="P42" s="474">
        <v>11</v>
      </c>
      <c r="Q42" s="352" t="s">
        <v>25</v>
      </c>
      <c r="R42" s="473">
        <v>8</v>
      </c>
      <c r="S42" s="474">
        <v>8</v>
      </c>
      <c r="T42" s="352" t="s">
        <v>25</v>
      </c>
      <c r="U42" s="473">
        <v>11</v>
      </c>
      <c r="V42" s="354">
        <f t="shared" si="14"/>
        <v>23</v>
      </c>
      <c r="W42" s="352" t="s">
        <v>25</v>
      </c>
      <c r="X42" s="353">
        <f t="shared" si="15"/>
        <v>30</v>
      </c>
      <c r="Y42" s="354">
        <f t="shared" si="16"/>
        <v>1</v>
      </c>
      <c r="Z42" s="352" t="s">
        <v>25</v>
      </c>
      <c r="AA42" s="353">
        <f t="shared" si="17"/>
        <v>2</v>
      </c>
      <c r="AB42" s="354">
        <f t="shared" si="18"/>
        <v>0</v>
      </c>
      <c r="AC42" s="352" t="s">
        <v>25</v>
      </c>
      <c r="AD42" s="353">
        <f t="shared" si="19"/>
        <v>2</v>
      </c>
      <c r="AE42" s="366">
        <f t="shared" si="20"/>
        <v>0</v>
      </c>
      <c r="AF42" s="274">
        <f t="shared" si="21"/>
        <v>1</v>
      </c>
      <c r="AG42" s="274">
        <f t="shared" si="22"/>
        <v>0</v>
      </c>
      <c r="AH42" s="274">
        <f t="shared" si="23"/>
        <v>1</v>
      </c>
      <c r="AI42" s="274">
        <f t="shared" si="24"/>
        <v>0</v>
      </c>
      <c r="AJ42" s="274">
        <f t="shared" si="25"/>
        <v>1</v>
      </c>
    </row>
    <row r="43" spans="1:36" ht="24.75" customHeight="1">
      <c r="A43">
        <f t="shared" si="1"/>
        <v>19</v>
      </c>
      <c r="B43" s="361">
        <v>42266</v>
      </c>
      <c r="C43" s="535"/>
      <c r="D43" s="346">
        <v>8</v>
      </c>
      <c r="E43" s="347">
        <v>6</v>
      </c>
      <c r="F43" s="544">
        <v>19</v>
      </c>
      <c r="G43" s="536" t="s">
        <v>148</v>
      </c>
      <c r="H43" s="348" t="str">
        <f>Y13</f>
        <v>Thüringen</v>
      </c>
      <c r="I43" s="349" t="s">
        <v>23</v>
      </c>
      <c r="J43" s="364" t="str">
        <f>Y14</f>
        <v>Berlin-BB</v>
      </c>
      <c r="K43" s="351" t="str">
        <f>Y11</f>
        <v>Bayern</v>
      </c>
      <c r="L43" s="379"/>
      <c r="M43" s="469">
        <v>9</v>
      </c>
      <c r="N43" s="352" t="s">
        <v>25</v>
      </c>
      <c r="O43" s="473">
        <v>11</v>
      </c>
      <c r="P43" s="474">
        <v>14</v>
      </c>
      <c r="Q43" s="352" t="s">
        <v>25</v>
      </c>
      <c r="R43" s="473">
        <v>12</v>
      </c>
      <c r="S43" s="474">
        <v>15</v>
      </c>
      <c r="T43" s="352" t="s">
        <v>25</v>
      </c>
      <c r="U43" s="473">
        <v>14</v>
      </c>
      <c r="V43" s="354">
        <f t="shared" si="14"/>
        <v>38</v>
      </c>
      <c r="W43" s="352" t="s">
        <v>25</v>
      </c>
      <c r="X43" s="353">
        <f t="shared" si="15"/>
        <v>37</v>
      </c>
      <c r="Y43" s="354">
        <f t="shared" si="16"/>
        <v>2</v>
      </c>
      <c r="Z43" s="352" t="s">
        <v>25</v>
      </c>
      <c r="AA43" s="353">
        <f t="shared" si="17"/>
        <v>1</v>
      </c>
      <c r="AB43" s="354">
        <f t="shared" si="18"/>
        <v>2</v>
      </c>
      <c r="AC43" s="352" t="s">
        <v>25</v>
      </c>
      <c r="AD43" s="353">
        <f t="shared" si="19"/>
        <v>0</v>
      </c>
      <c r="AE43" s="366">
        <f t="shared" si="20"/>
        <v>0</v>
      </c>
      <c r="AF43" s="274">
        <f t="shared" si="21"/>
        <v>1</v>
      </c>
      <c r="AG43" s="274">
        <f t="shared" si="22"/>
        <v>1</v>
      </c>
      <c r="AH43" s="274">
        <f t="shared" si="23"/>
        <v>1</v>
      </c>
      <c r="AI43" s="274">
        <f t="shared" si="24"/>
        <v>0</v>
      </c>
      <c r="AJ43" s="274">
        <f t="shared" si="25"/>
        <v>0</v>
      </c>
    </row>
    <row r="44" spans="1:36" ht="24.75" customHeight="1">
      <c r="A44">
        <f t="shared" si="1"/>
        <v>20</v>
      </c>
      <c r="B44" s="361">
        <v>42266</v>
      </c>
      <c r="C44" s="535"/>
      <c r="D44" s="346">
        <v>9</v>
      </c>
      <c r="E44" s="347">
        <v>6</v>
      </c>
      <c r="F44" s="544">
        <v>20</v>
      </c>
      <c r="G44" s="536" t="s">
        <v>149</v>
      </c>
      <c r="H44" s="348" t="str">
        <f>Y12</f>
        <v>Niedersachsen</v>
      </c>
      <c r="I44" s="349" t="s">
        <v>23</v>
      </c>
      <c r="J44" s="364" t="str">
        <f>Y15</f>
        <v>Rheinland</v>
      </c>
      <c r="K44" s="351" t="str">
        <f>Y13</f>
        <v>Thüringen</v>
      </c>
      <c r="L44" s="379"/>
      <c r="M44" s="469">
        <v>11</v>
      </c>
      <c r="N44" s="352" t="s">
        <v>25</v>
      </c>
      <c r="O44" s="473">
        <v>9</v>
      </c>
      <c r="P44" s="474">
        <v>11</v>
      </c>
      <c r="Q44" s="352" t="s">
        <v>25</v>
      </c>
      <c r="R44" s="473">
        <v>6</v>
      </c>
      <c r="S44" s="474"/>
      <c r="T44" s="352" t="s">
        <v>25</v>
      </c>
      <c r="U44" s="473"/>
      <c r="V44" s="354">
        <f t="shared" si="14"/>
        <v>22</v>
      </c>
      <c r="W44" s="352" t="s">
        <v>25</v>
      </c>
      <c r="X44" s="353">
        <f t="shared" si="15"/>
        <v>15</v>
      </c>
      <c r="Y44" s="354">
        <f t="shared" si="16"/>
        <v>2</v>
      </c>
      <c r="Z44" s="352" t="s">
        <v>25</v>
      </c>
      <c r="AA44" s="353">
        <f t="shared" si="17"/>
        <v>0</v>
      </c>
      <c r="AB44" s="354">
        <f t="shared" si="18"/>
        <v>2</v>
      </c>
      <c r="AC44" s="352" t="s">
        <v>25</v>
      </c>
      <c r="AD44" s="353">
        <f t="shared" si="19"/>
        <v>0</v>
      </c>
      <c r="AE44" s="366">
        <f t="shared" si="20"/>
        <v>1</v>
      </c>
      <c r="AF44" s="274">
        <f t="shared" si="21"/>
        <v>1</v>
      </c>
      <c r="AG44" s="274">
        <f t="shared" si="22"/>
      </c>
      <c r="AH44" s="274">
        <f t="shared" si="23"/>
        <v>0</v>
      </c>
      <c r="AI44" s="274">
        <f t="shared" si="24"/>
        <v>0</v>
      </c>
      <c r="AJ44" s="274">
        <f t="shared" si="25"/>
      </c>
    </row>
    <row r="45" spans="1:36" ht="24.75" customHeight="1">
      <c r="A45">
        <f t="shared" si="1"/>
        <v>21</v>
      </c>
      <c r="B45" s="361">
        <v>42266</v>
      </c>
      <c r="C45" s="535"/>
      <c r="D45" s="346">
        <v>10</v>
      </c>
      <c r="E45" s="347">
        <v>6</v>
      </c>
      <c r="F45" s="544">
        <v>21</v>
      </c>
      <c r="G45" s="536" t="s">
        <v>150</v>
      </c>
      <c r="H45" s="539" t="str">
        <f>Y11</f>
        <v>Bayern</v>
      </c>
      <c r="I45" s="349" t="s">
        <v>23</v>
      </c>
      <c r="J45" s="364" t="str">
        <f>Y14</f>
        <v>Berlin-BB</v>
      </c>
      <c r="K45" s="351" t="str">
        <f>Y12</f>
        <v>Niedersachsen</v>
      </c>
      <c r="L45" s="379"/>
      <c r="M45" s="469">
        <v>11</v>
      </c>
      <c r="N45" s="352" t="s">
        <v>25</v>
      </c>
      <c r="O45" s="473">
        <v>3</v>
      </c>
      <c r="P45" s="474">
        <v>11</v>
      </c>
      <c r="Q45" s="352" t="s">
        <v>25</v>
      </c>
      <c r="R45" s="473">
        <v>9</v>
      </c>
      <c r="S45" s="474"/>
      <c r="T45" s="352" t="s">
        <v>25</v>
      </c>
      <c r="U45" s="473"/>
      <c r="V45" s="354">
        <f t="shared" si="14"/>
        <v>22</v>
      </c>
      <c r="W45" s="352" t="s">
        <v>25</v>
      </c>
      <c r="X45" s="353">
        <f t="shared" si="15"/>
        <v>12</v>
      </c>
      <c r="Y45" s="354">
        <f t="shared" si="16"/>
        <v>2</v>
      </c>
      <c r="Z45" s="352" t="s">
        <v>25</v>
      </c>
      <c r="AA45" s="353">
        <f t="shared" si="17"/>
        <v>0</v>
      </c>
      <c r="AB45" s="354">
        <f t="shared" si="18"/>
        <v>2</v>
      </c>
      <c r="AC45" s="352" t="s">
        <v>25</v>
      </c>
      <c r="AD45" s="353">
        <f t="shared" si="19"/>
        <v>0</v>
      </c>
      <c r="AE45" s="366">
        <f t="shared" si="20"/>
        <v>1</v>
      </c>
      <c r="AF45" s="274">
        <f t="shared" si="21"/>
        <v>1</v>
      </c>
      <c r="AG45" s="274">
        <f t="shared" si="22"/>
      </c>
      <c r="AH45" s="274">
        <f t="shared" si="23"/>
        <v>0</v>
      </c>
      <c r="AI45" s="274">
        <f t="shared" si="24"/>
        <v>0</v>
      </c>
      <c r="AJ45" s="274">
        <f t="shared" si="25"/>
      </c>
    </row>
    <row r="46" spans="1:36" ht="24.75" customHeight="1" thickBot="1">
      <c r="A46">
        <f t="shared" si="1"/>
        <v>22</v>
      </c>
      <c r="B46" s="523">
        <v>42266</v>
      </c>
      <c r="C46" s="540"/>
      <c r="D46" s="525">
        <v>11</v>
      </c>
      <c r="E46" s="526">
        <v>6</v>
      </c>
      <c r="F46" s="545">
        <v>22</v>
      </c>
      <c r="G46" s="541" t="s">
        <v>151</v>
      </c>
      <c r="H46" s="528" t="str">
        <f>Y13</f>
        <v>Thüringen</v>
      </c>
      <c r="I46" s="355" t="s">
        <v>23</v>
      </c>
      <c r="J46" s="529" t="str">
        <f>Y15</f>
        <v>Rheinland</v>
      </c>
      <c r="K46" s="530" t="str">
        <f>Y14</f>
        <v>Berlin-BB</v>
      </c>
      <c r="L46" s="531"/>
      <c r="M46" s="470">
        <v>7</v>
      </c>
      <c r="N46" s="356" t="s">
        <v>25</v>
      </c>
      <c r="O46" s="475">
        <v>11</v>
      </c>
      <c r="P46" s="476">
        <v>4</v>
      </c>
      <c r="Q46" s="356" t="s">
        <v>25</v>
      </c>
      <c r="R46" s="475">
        <v>11</v>
      </c>
      <c r="S46" s="476"/>
      <c r="T46" s="356" t="s">
        <v>25</v>
      </c>
      <c r="U46" s="475"/>
      <c r="V46" s="358">
        <f t="shared" si="14"/>
        <v>11</v>
      </c>
      <c r="W46" s="356" t="s">
        <v>25</v>
      </c>
      <c r="X46" s="357">
        <f t="shared" si="15"/>
        <v>22</v>
      </c>
      <c r="Y46" s="358">
        <f t="shared" si="16"/>
        <v>0</v>
      </c>
      <c r="Z46" s="356" t="s">
        <v>25</v>
      </c>
      <c r="AA46" s="357">
        <f t="shared" si="17"/>
        <v>2</v>
      </c>
      <c r="AB46" s="358">
        <f t="shared" si="18"/>
        <v>0</v>
      </c>
      <c r="AC46" s="356" t="s">
        <v>25</v>
      </c>
      <c r="AD46" s="357">
        <f t="shared" si="19"/>
        <v>2</v>
      </c>
      <c r="AE46" s="495">
        <f t="shared" si="20"/>
        <v>0</v>
      </c>
      <c r="AF46" s="496">
        <f t="shared" si="21"/>
        <v>0</v>
      </c>
      <c r="AG46" s="496">
        <f t="shared" si="22"/>
      </c>
      <c r="AH46" s="496">
        <f t="shared" si="23"/>
        <v>1</v>
      </c>
      <c r="AI46" s="496">
        <f t="shared" si="24"/>
        <v>1</v>
      </c>
      <c r="AJ46" s="496">
        <f t="shared" si="25"/>
      </c>
    </row>
    <row r="47" spans="13:36" ht="24.75" customHeight="1">
      <c r="M47" s="492"/>
      <c r="N47" s="395"/>
      <c r="O47" s="492"/>
      <c r="P47" s="492"/>
      <c r="Q47" s="395"/>
      <c r="R47" s="492"/>
      <c r="S47" s="492"/>
      <c r="T47" s="395"/>
      <c r="U47" s="492"/>
      <c r="V47" s="492"/>
      <c r="W47" s="395"/>
      <c r="X47" s="492"/>
      <c r="Y47" s="492"/>
      <c r="Z47" s="395"/>
      <c r="AA47" s="492"/>
      <c r="AB47" s="492"/>
      <c r="AC47" s="395"/>
      <c r="AD47" s="492"/>
      <c r="AE47" s="494">
        <f>IF(O47="","",IF(M47&gt;O47,1,0))</f>
      </c>
      <c r="AF47" s="494">
        <f>IF(R47="","",IF(P47&gt;R47,1,0))</f>
      </c>
      <c r="AG47" s="494">
        <f>IF(U47="","",IF(S47&gt;U47,1,0))</f>
      </c>
      <c r="AH47" s="494">
        <f aca="true" t="shared" si="26" ref="AH47:AJ51">IF(AE47="","",IF(AE47=0,1,0))</f>
      </c>
      <c r="AI47" s="494">
        <f t="shared" si="26"/>
      </c>
      <c r="AJ47" s="494">
        <f t="shared" si="26"/>
      </c>
    </row>
    <row r="48" spans="10:36" ht="24.75" customHeight="1" thickBot="1">
      <c r="J48" s="493"/>
      <c r="K48" s="571" t="s">
        <v>156</v>
      </c>
      <c r="L48" s="571"/>
      <c r="M48" s="493"/>
      <c r="AE48" s="499">
        <f>IF(O48="","",IF(M48&gt;O48,1,0))</f>
      </c>
      <c r="AF48" s="499">
        <f>IF(R48="","",IF(P48&gt;R48,1,0))</f>
      </c>
      <c r="AG48" s="499">
        <f>IF(U48="","",IF(S48&gt;U48,1,0))</f>
      </c>
      <c r="AH48" s="499">
        <f t="shared" si="26"/>
      </c>
      <c r="AI48" s="499">
        <f t="shared" si="26"/>
      </c>
      <c r="AJ48" s="499">
        <f t="shared" si="26"/>
      </c>
    </row>
    <row r="49" spans="8:36" ht="24.75" customHeight="1" thickBot="1">
      <c r="H49" s="424" t="s">
        <v>154</v>
      </c>
      <c r="I49" s="425" t="s">
        <v>23</v>
      </c>
      <c r="J49" s="430" t="s">
        <v>155</v>
      </c>
      <c r="K49" s="573" t="s">
        <v>127</v>
      </c>
      <c r="L49" s="574"/>
      <c r="M49" s="345"/>
      <c r="N49" s="343"/>
      <c r="O49" s="426"/>
      <c r="P49" s="426"/>
      <c r="Q49" s="343"/>
      <c r="R49" s="426"/>
      <c r="S49" s="426"/>
      <c r="T49" s="343"/>
      <c r="U49" s="426"/>
      <c r="V49" s="426"/>
      <c r="W49" s="343"/>
      <c r="X49" s="426"/>
      <c r="Y49" s="426"/>
      <c r="Z49" s="343"/>
      <c r="AA49" s="426"/>
      <c r="AB49" s="426"/>
      <c r="AC49" s="343"/>
      <c r="AD49" s="344"/>
      <c r="AE49" s="500">
        <f>IF(O49="","",IF(M49&gt;O49,1,0))</f>
      </c>
      <c r="AF49" s="500">
        <f>IF(R49="","",IF(P49&gt;R49,1,0))</f>
      </c>
      <c r="AG49" s="500">
        <f>IF(U49="","",IF(S49&gt;U49,1,0))</f>
      </c>
      <c r="AH49" s="500">
        <f t="shared" si="26"/>
      </c>
      <c r="AI49" s="500">
        <f t="shared" si="26"/>
      </c>
      <c r="AJ49" s="500">
        <f t="shared" si="26"/>
      </c>
    </row>
    <row r="50" spans="8:36" ht="24.75" customHeight="1" thickBot="1">
      <c r="H50" s="427" t="str">
        <f>'Gruppe C'!E31</f>
        <v>Thüringen</v>
      </c>
      <c r="I50" s="428" t="s">
        <v>23</v>
      </c>
      <c r="J50" s="431" t="str">
        <f>'Gruppe C'!E32</f>
        <v>Berlin-BB</v>
      </c>
      <c r="K50" s="572" t="s">
        <v>128</v>
      </c>
      <c r="L50" s="572"/>
      <c r="M50" s="470">
        <v>9</v>
      </c>
      <c r="N50" s="356" t="s">
        <v>25</v>
      </c>
      <c r="O50" s="475">
        <v>11</v>
      </c>
      <c r="P50" s="476">
        <v>14</v>
      </c>
      <c r="Q50" s="356" t="s">
        <v>25</v>
      </c>
      <c r="R50" s="475">
        <v>12</v>
      </c>
      <c r="S50" s="476">
        <v>15</v>
      </c>
      <c r="T50" s="356" t="s">
        <v>25</v>
      </c>
      <c r="U50" s="475">
        <v>14</v>
      </c>
      <c r="V50" s="358">
        <f>M50+P50+S50</f>
        <v>38</v>
      </c>
      <c r="W50" s="356" t="s">
        <v>25</v>
      </c>
      <c r="X50" s="357">
        <f>O50+R50+U50</f>
        <v>37</v>
      </c>
      <c r="Y50" s="358">
        <f>COUNTIF(AE49:AG49,1)</f>
        <v>0</v>
      </c>
      <c r="Z50" s="356" t="s">
        <v>25</v>
      </c>
      <c r="AA50" s="357">
        <f>COUNTIF(AH49:AJ49,1)</f>
        <v>0</v>
      </c>
      <c r="AB50" s="358">
        <f>IF(Y50=2,2,IF(AA50=2,0,Y50))</f>
        <v>0</v>
      </c>
      <c r="AC50" s="356" t="s">
        <v>25</v>
      </c>
      <c r="AD50" s="429">
        <f>IF(AA50=2,2,IF(Y50=2,0,AA50))</f>
        <v>0</v>
      </c>
      <c r="AE50" s="497">
        <f>IF(O50="","",IF(M50&gt;O50,1,0))</f>
        <v>0</v>
      </c>
      <c r="AF50" s="498">
        <f>IF(R50="","",IF(P50&gt;R50,1,0))</f>
        <v>1</v>
      </c>
      <c r="AG50" s="498">
        <f>IF(U50="","",IF(S50&gt;U50,1,0))</f>
        <v>1</v>
      </c>
      <c r="AH50" s="498">
        <f t="shared" si="26"/>
        <v>1</v>
      </c>
      <c r="AI50" s="498">
        <f t="shared" si="26"/>
        <v>0</v>
      </c>
      <c r="AJ50" s="498">
        <f t="shared" si="26"/>
        <v>0</v>
      </c>
    </row>
    <row r="51" spans="8:37" ht="24.75" customHeight="1">
      <c r="H51" s="291"/>
      <c r="I51" s="423"/>
      <c r="J51" s="291"/>
      <c r="K51" s="571" t="s">
        <v>129</v>
      </c>
      <c r="L51" s="571"/>
      <c r="M51" s="492"/>
      <c r="N51" s="395"/>
      <c r="O51" s="492"/>
      <c r="P51" s="492"/>
      <c r="Q51" s="395"/>
      <c r="R51" s="492"/>
      <c r="S51" s="492"/>
      <c r="T51" s="395"/>
      <c r="U51" s="492"/>
      <c r="V51" s="492"/>
      <c r="W51" s="395"/>
      <c r="X51" s="492"/>
      <c r="Y51" s="492"/>
      <c r="Z51" s="395"/>
      <c r="AA51" s="492"/>
      <c r="AB51" s="492"/>
      <c r="AC51" s="395"/>
      <c r="AD51" s="492"/>
      <c r="AE51" s="494">
        <f>IF(O51="","",IF(M51&gt;O51,1,0))</f>
      </c>
      <c r="AF51" s="494">
        <f>IF(R51="","",IF(P51&gt;R51,1,0))</f>
      </c>
      <c r="AG51" s="494">
        <f>IF(U51="","",IF(S51&gt;U51,1,0))</f>
      </c>
      <c r="AH51" s="494">
        <f t="shared" si="26"/>
      </c>
      <c r="AI51" s="494">
        <f t="shared" si="26"/>
      </c>
      <c r="AJ51" s="494">
        <f t="shared" si="26"/>
      </c>
      <c r="AK51" s="26"/>
    </row>
    <row r="52" ht="24.75" customHeight="1">
      <c r="I52" s="13"/>
    </row>
    <row r="53" spans="1:12" ht="24.75" customHeight="1" hidden="1">
      <c r="A53">
        <f t="shared" si="1"/>
        <v>23</v>
      </c>
      <c r="B53" s="333">
        <f>'Spielplan Sonntag m U14'!A12</f>
        <v>42267</v>
      </c>
      <c r="C53" s="456">
        <f>'Spielplan Sonntag m U14'!B12</f>
        <v>0.375</v>
      </c>
      <c r="D53" s="457">
        <f>'Spielplan Sonntag m U14'!C12</f>
        <v>1</v>
      </c>
      <c r="E53" s="457">
        <f>'Spielplan Sonntag m U14'!D12</f>
        <v>6</v>
      </c>
      <c r="F53" s="457">
        <f>'Spielplan Sonntag m U14'!E12</f>
        <v>23</v>
      </c>
      <c r="G53" s="333" t="str">
        <f>'Spielplan Sonntag m U14'!F12</f>
        <v>D1</v>
      </c>
      <c r="H53" s="458" t="str">
        <f>'Spielplan Sonntag m U14'!G12</f>
        <v>Mecklenburg-VP</v>
      </c>
      <c r="I53" s="423" t="s">
        <v>23</v>
      </c>
      <c r="J53" s="458" t="str">
        <f>'Spielplan Sonntag m U14'!I12</f>
        <v>Rheinland</v>
      </c>
      <c r="K53" s="458" t="str">
        <f>'Spielplan Sonntag m U14'!J12</f>
        <v>Schleswig-Holstein</v>
      </c>
      <c r="L53" s="458" t="str">
        <f>'Spielplan Sonntag m U14'!K12</f>
        <v> </v>
      </c>
    </row>
    <row r="54" spans="1:12" ht="24.75" customHeight="1" hidden="1">
      <c r="A54">
        <f t="shared" si="1"/>
        <v>24</v>
      </c>
      <c r="B54" s="333">
        <f>'Spielplan Sonntag m U14'!A14</f>
        <v>42267</v>
      </c>
      <c r="C54" s="456"/>
      <c r="D54" s="457">
        <f>'Spielplan Sonntag m U14'!C14</f>
        <v>2</v>
      </c>
      <c r="E54" s="457">
        <f>'Spielplan Sonntag m U14'!D14</f>
        <v>6</v>
      </c>
      <c r="F54" s="457">
        <f>'Spielplan Sonntag m U14'!E14</f>
        <v>24</v>
      </c>
      <c r="G54" s="333" t="str">
        <f>'Spielplan Sonntag m U14'!F14</f>
        <v>Pl 7-9</v>
      </c>
      <c r="H54" s="458" t="str">
        <f>'Spielplan Sonntag m U14'!G14</f>
        <v>Westfalen</v>
      </c>
      <c r="I54" s="423" t="s">
        <v>23</v>
      </c>
      <c r="J54" s="458" t="str">
        <f>'Spielplan Sonntag m U14'!I14</f>
        <v>Sachsen</v>
      </c>
      <c r="K54" s="458" t="str">
        <f>'Spielplan Sonntag m U14'!J14</f>
        <v>Bayern</v>
      </c>
      <c r="L54" s="458" t="str">
        <f>'Spielplan Sonntag m U14'!K14</f>
        <v> </v>
      </c>
    </row>
    <row r="55" spans="1:12" ht="24.75" customHeight="1" hidden="1">
      <c r="A55">
        <f t="shared" si="1"/>
        <v>25</v>
      </c>
      <c r="B55" s="333">
        <f>'Spielplan Sonntag m U14'!A16</f>
        <v>42267</v>
      </c>
      <c r="C55" s="456"/>
      <c r="D55" s="457">
        <f>'Spielplan Sonntag m U14'!C16</f>
        <v>3</v>
      </c>
      <c r="E55" s="457">
        <f>'Spielplan Sonntag m U14'!D16</f>
        <v>6</v>
      </c>
      <c r="F55" s="457">
        <f>'Spielplan Sonntag m U14'!E16</f>
        <v>25</v>
      </c>
      <c r="G55" s="333" t="str">
        <f>'Spielplan Sonntag m U14'!F16</f>
        <v>D2</v>
      </c>
      <c r="H55" s="458" t="str">
        <f>'Spielplan Sonntag m U14'!G16</f>
        <v>Schleswig-Holstein</v>
      </c>
      <c r="I55" s="423" t="s">
        <v>23</v>
      </c>
      <c r="J55" s="458" t="str">
        <f>'Spielplan Sonntag m U14'!I16</f>
        <v>Mecklenburg-VP</v>
      </c>
      <c r="K55" s="458" t="str">
        <f>'Spielplan Sonntag m U14'!J16</f>
        <v>Rheinland</v>
      </c>
      <c r="L55" s="458" t="str">
        <f>'Spielplan Sonntag m U14'!K16</f>
        <v> </v>
      </c>
    </row>
    <row r="56" spans="1:12" ht="24.75" customHeight="1" hidden="1">
      <c r="A56">
        <f t="shared" si="1"/>
        <v>26</v>
      </c>
      <c r="B56" s="333">
        <f>'Spielplan Sonntag m U14'!A18</f>
        <v>42267</v>
      </c>
      <c r="C56" s="456"/>
      <c r="D56" s="457">
        <f>'Spielplan Sonntag m U14'!C18</f>
        <v>4</v>
      </c>
      <c r="E56" s="457">
        <f>'Spielplan Sonntag m U14'!D18</f>
        <v>6</v>
      </c>
      <c r="F56" s="457">
        <f>'Spielplan Sonntag m U14'!E18</f>
        <v>26</v>
      </c>
      <c r="G56" s="333" t="str">
        <f>'Spielplan Sonntag m U14'!F18</f>
        <v>Pl 7-9</v>
      </c>
      <c r="H56" s="458" t="str">
        <f>'Spielplan Sonntag m U14'!G18</f>
        <v>Westfalen</v>
      </c>
      <c r="I56" s="423" t="s">
        <v>23</v>
      </c>
      <c r="J56" s="458" t="str">
        <f>'Spielplan Sonntag m U14'!I18</f>
        <v>Bayern</v>
      </c>
      <c r="K56" s="458" t="str">
        <f>'Spielplan Sonntag m U14'!J18</f>
        <v>Sachsen</v>
      </c>
      <c r="L56" s="458" t="str">
        <f>'Spielplan Sonntag m U14'!K18</f>
        <v> </v>
      </c>
    </row>
    <row r="57" spans="1:12" ht="24.75" customHeight="1" hidden="1">
      <c r="A57">
        <f t="shared" si="1"/>
        <v>27</v>
      </c>
      <c r="B57" s="333">
        <f>'Spielplan Sonntag m U14'!A20</f>
        <v>42267</v>
      </c>
      <c r="C57" s="456"/>
      <c r="D57" s="457">
        <f>'Spielplan Sonntag m U14'!C20</f>
        <v>5</v>
      </c>
      <c r="E57" s="457">
        <f>'Spielplan Sonntag m U14'!D20</f>
        <v>6</v>
      </c>
      <c r="F57" s="457">
        <f>'Spielplan Sonntag m U14'!E20</f>
        <v>27</v>
      </c>
      <c r="G57" s="333" t="str">
        <f>'Spielplan Sonntag m U14'!F20</f>
        <v>D3</v>
      </c>
      <c r="H57" s="458" t="str">
        <f>'Spielplan Sonntag m U14'!G20</f>
        <v>Schleswig-Holstein</v>
      </c>
      <c r="I57" s="423" t="s">
        <v>23</v>
      </c>
      <c r="J57" s="458" t="str">
        <f>'Spielplan Sonntag m U14'!I20</f>
        <v>Rheinland</v>
      </c>
      <c r="K57" s="458" t="str">
        <f>'Spielplan Sonntag m U14'!J20</f>
        <v>Mecklenburg-VP</v>
      </c>
      <c r="L57" s="458" t="str">
        <f>'Spielplan Sonntag m U14'!K20</f>
        <v> </v>
      </c>
    </row>
    <row r="58" spans="1:12" ht="24.75" customHeight="1" hidden="1">
      <c r="A58">
        <f t="shared" si="1"/>
        <v>28</v>
      </c>
      <c r="B58" s="333">
        <f>'Spielplan Sonntag m U14'!A22</f>
        <v>42267</v>
      </c>
      <c r="C58" s="456"/>
      <c r="D58" s="457">
        <f>'Spielplan Sonntag m U14'!C22</f>
        <v>6</v>
      </c>
      <c r="E58" s="457">
        <f>'Spielplan Sonntag m U14'!D22</f>
        <v>6</v>
      </c>
      <c r="F58" s="457">
        <f>'Spielplan Sonntag m U14'!E22</f>
        <v>28</v>
      </c>
      <c r="G58" s="333" t="str">
        <f>'Spielplan Sonntag m U14'!F22</f>
        <v>Pl 7-9</v>
      </c>
      <c r="H58" s="458" t="str">
        <f>'Spielplan Sonntag m U14'!G22</f>
        <v>Sachsen</v>
      </c>
      <c r="I58" s="423" t="s">
        <v>23</v>
      </c>
      <c r="J58" s="458" t="str">
        <f>'Spielplan Sonntag m U14'!I22</f>
        <v>Bayern</v>
      </c>
      <c r="K58" s="458" t="str">
        <f>'Spielplan Sonntag m U14'!J22</f>
        <v>Westfalen</v>
      </c>
      <c r="L58" s="458" t="str">
        <f>'Spielplan Sonntag m U14'!K22</f>
        <v> </v>
      </c>
    </row>
    <row r="59" spans="1:12" ht="24.75" customHeight="1" hidden="1">
      <c r="A59">
        <f t="shared" si="1"/>
        <v>29</v>
      </c>
      <c r="B59" s="333">
        <f>'Spielplan Sonntag m U14'!A24</f>
        <v>42267</v>
      </c>
      <c r="C59" s="456"/>
      <c r="D59" s="457">
        <f>'Spielplan Sonntag m U14'!C24</f>
        <v>7</v>
      </c>
      <c r="E59" s="457">
        <f>'Spielplan Sonntag m U14'!D24</f>
        <v>6</v>
      </c>
      <c r="F59" s="457">
        <f>'Spielplan Sonntag m U14'!E24</f>
        <v>29</v>
      </c>
      <c r="G59" s="333" t="str">
        <f>'Spielplan Sonntag m U14'!F24</f>
        <v>Pl 5/6</v>
      </c>
      <c r="H59" s="458" t="str">
        <f>'Spielplan Sonntag m U14'!G24</f>
        <v>Rheinland</v>
      </c>
      <c r="I59" s="423" t="s">
        <v>23</v>
      </c>
      <c r="J59" s="458" t="str">
        <f>'Spielplan Sonntag m U14'!I24</f>
        <v>Baden</v>
      </c>
      <c r="K59" s="458" t="str">
        <f>'Spielplan Sonntag m U14'!J24</f>
        <v>Sachsen</v>
      </c>
      <c r="L59" s="458" t="str">
        <f>'Spielplan Sonntag m U14'!K24</f>
        <v> </v>
      </c>
    </row>
    <row r="60" spans="1:12" ht="24.75" customHeight="1" hidden="1">
      <c r="A60">
        <f t="shared" si="1"/>
        <v>30</v>
      </c>
      <c r="B60" s="333">
        <f>'Spielplan Sonntag m U14'!A26</f>
        <v>42267</v>
      </c>
      <c r="C60" s="456"/>
      <c r="D60" s="457">
        <f>'Spielplan Sonntag m U14'!C26</f>
        <v>8</v>
      </c>
      <c r="E60" s="457">
        <f>'Spielplan Sonntag m U14'!D26</f>
        <v>6</v>
      </c>
      <c r="F60" s="457">
        <f>'Spielplan Sonntag m U14'!E26</f>
        <v>30</v>
      </c>
      <c r="G60" s="333" t="str">
        <f>'Spielplan Sonntag m U14'!F26</f>
        <v>Pl 3/4</v>
      </c>
      <c r="H60" s="458" t="str">
        <f>'Spielplan Sonntag m U14'!G26</f>
        <v>Schleswig-Holstein</v>
      </c>
      <c r="I60" s="423" t="s">
        <v>23</v>
      </c>
      <c r="J60" s="458" t="str">
        <f>'Spielplan Sonntag m U14'!I26</f>
        <v>Niedersachsen</v>
      </c>
      <c r="K60" s="458" t="str">
        <f>'Spielplan Sonntag m U14'!J26</f>
        <v>Bayern</v>
      </c>
      <c r="L60" s="458" t="str">
        <f>'Spielplan Sonntag m U14'!K26</f>
        <v> </v>
      </c>
    </row>
    <row r="61" spans="1:12" ht="24.75" customHeight="1" hidden="1">
      <c r="A61">
        <f t="shared" si="1"/>
        <v>31</v>
      </c>
      <c r="B61" s="333">
        <f>'Spielplan Sonntag m U14'!A28</f>
        <v>42267</v>
      </c>
      <c r="C61" s="456"/>
      <c r="D61" s="457">
        <f>'Spielplan Sonntag m U14'!C28</f>
        <v>9</v>
      </c>
      <c r="E61" s="457">
        <f>'Spielplan Sonntag m U14'!D28</f>
        <v>6</v>
      </c>
      <c r="F61" s="457">
        <f>'Spielplan Sonntag m U14'!E28</f>
        <v>31</v>
      </c>
      <c r="G61" s="333" t="str">
        <f>'Spielplan Sonntag m U14'!F28</f>
        <v>Finale</v>
      </c>
      <c r="H61" s="458" t="str">
        <f>'Spielplan Sonntag m U14'!G28</f>
        <v>Mecklenburg-VP</v>
      </c>
      <c r="I61" s="423" t="s">
        <v>23</v>
      </c>
      <c r="J61" s="458" t="str">
        <f>'Spielplan Sonntag m U14'!I28</f>
        <v>Schwaben</v>
      </c>
      <c r="K61" s="458" t="str">
        <f>'Spielplan Sonntag m U14'!J28</f>
        <v> </v>
      </c>
      <c r="L61" s="458" t="str">
        <f>'Spielplan Sonntag m U14'!K28</f>
        <v> </v>
      </c>
    </row>
    <row r="62" spans="1:12" ht="24.75" customHeight="1" hidden="1">
      <c r="A62">
        <f t="shared" si="1"/>
        <v>32</v>
      </c>
      <c r="B62" s="333">
        <f>'Spielplan Sonntag m U14'!A33</f>
        <v>42267</v>
      </c>
      <c r="C62" s="456"/>
      <c r="D62" s="457">
        <f>'Spielplan Sonntag m U14'!C33</f>
        <v>1</v>
      </c>
      <c r="E62" s="457">
        <f>'Spielplan Sonntag m U14'!D33</f>
        <v>5</v>
      </c>
      <c r="F62" s="457">
        <f>'Spielplan Sonntag m U14'!E33</f>
        <v>32</v>
      </c>
      <c r="G62" s="333" t="str">
        <f>'Spielplan Sonntag m U14'!F33</f>
        <v>E1</v>
      </c>
      <c r="H62" s="458" t="str">
        <f>'Spielplan Sonntag m U14'!G33</f>
        <v>Schwaben</v>
      </c>
      <c r="I62" s="423" t="s">
        <v>23</v>
      </c>
      <c r="J62" s="458" t="str">
        <f>'Spielplan Sonntag m U14'!I33</f>
        <v>Baden</v>
      </c>
      <c r="K62" s="458" t="str">
        <f>'Spielplan Sonntag m U14'!J33</f>
        <v>Niedersachsen</v>
      </c>
      <c r="L62" s="458" t="str">
        <f>'Spielplan Sonntag m U14'!K33</f>
        <v> </v>
      </c>
    </row>
    <row r="63" spans="1:12" ht="24.75" customHeight="1" hidden="1">
      <c r="A63">
        <f t="shared" si="1"/>
        <v>33</v>
      </c>
      <c r="B63" s="333">
        <f>'Spielplan Sonntag m U14'!A35</f>
        <v>42267</v>
      </c>
      <c r="C63" s="456"/>
      <c r="D63" s="457">
        <f>'Spielplan Sonntag m U14'!C35</f>
        <v>2</v>
      </c>
      <c r="E63" s="457">
        <f>'Spielplan Sonntag m U14'!D35</f>
        <v>5</v>
      </c>
      <c r="F63" s="457">
        <f>'Spielplan Sonntag m U14'!E35</f>
        <v>33</v>
      </c>
      <c r="G63" s="333" t="str">
        <f>'Spielplan Sonntag m U14'!F35</f>
        <v>Pl 10-13</v>
      </c>
      <c r="H63" s="458" t="str">
        <f>'Spielplan Sonntag m U14'!G35</f>
        <v>Pfalz</v>
      </c>
      <c r="I63" s="423" t="s">
        <v>23</v>
      </c>
      <c r="J63" s="458" t="str">
        <f>'Spielplan Sonntag m U14'!I35</f>
        <v>Berlin-BB</v>
      </c>
      <c r="K63" s="458" t="str">
        <f>'Spielplan Sonntag m U14'!J35</f>
        <v>Thüringen</v>
      </c>
      <c r="L63" s="458" t="str">
        <f>'Spielplan Sonntag m U14'!K35</f>
        <v> </v>
      </c>
    </row>
    <row r="64" spans="1:12" ht="24.75" customHeight="1" hidden="1">
      <c r="A64">
        <f t="shared" si="1"/>
        <v>34</v>
      </c>
      <c r="B64" s="333">
        <f>'Spielplan Sonntag m U14'!A37</f>
        <v>42267</v>
      </c>
      <c r="C64" s="456"/>
      <c r="D64" s="457">
        <f>'Spielplan Sonntag m U14'!C37</f>
        <v>3</v>
      </c>
      <c r="E64" s="457">
        <f>'Spielplan Sonntag m U14'!D37</f>
        <v>5</v>
      </c>
      <c r="F64" s="457">
        <f>'Spielplan Sonntag m U14'!E37</f>
        <v>34</v>
      </c>
      <c r="G64" s="333" t="str">
        <f>'Spielplan Sonntag m U14'!F37</f>
        <v>E2</v>
      </c>
      <c r="H64" s="458" t="str">
        <f>'Spielplan Sonntag m U14'!G37</f>
        <v>Niedersachsen</v>
      </c>
      <c r="I64" s="423" t="s">
        <v>23</v>
      </c>
      <c r="J64" s="458" t="str">
        <f>'Spielplan Sonntag m U14'!I37</f>
        <v>Baden</v>
      </c>
      <c r="K64" s="458" t="str">
        <f>'Spielplan Sonntag m U14'!J37</f>
        <v>Schwaben</v>
      </c>
      <c r="L64" s="458" t="str">
        <f>'Spielplan Sonntag m U14'!K37</f>
        <v> </v>
      </c>
    </row>
    <row r="65" spans="1:12" ht="24.75" customHeight="1" hidden="1">
      <c r="A65">
        <f t="shared" si="1"/>
        <v>35</v>
      </c>
      <c r="B65" s="333">
        <f>'Spielplan Sonntag m U14'!A39</f>
        <v>42267</v>
      </c>
      <c r="C65" s="456"/>
      <c r="D65" s="457">
        <f>'Spielplan Sonntag m U14'!C39</f>
        <v>4</v>
      </c>
      <c r="E65" s="457">
        <f>'Spielplan Sonntag m U14'!D39</f>
        <v>5</v>
      </c>
      <c r="F65" s="457">
        <f>'Spielplan Sonntag m U14'!E39</f>
        <v>35</v>
      </c>
      <c r="G65" s="333" t="str">
        <f>'Spielplan Sonntag m U14'!F39</f>
        <v>Pl 10-13</v>
      </c>
      <c r="H65" s="458" t="str">
        <f>'Spielplan Sonntag m U14'!G39</f>
        <v>Hessen</v>
      </c>
      <c r="I65" s="423" t="s">
        <v>23</v>
      </c>
      <c r="J65" s="458" t="str">
        <f>'Spielplan Sonntag m U14'!I39</f>
        <v>Thüringen</v>
      </c>
      <c r="K65" s="458" t="str">
        <f>'Spielplan Sonntag m U14'!J39</f>
        <v>Pfalz</v>
      </c>
      <c r="L65" s="458" t="str">
        <f>'Spielplan Sonntag m U14'!K39</f>
        <v> </v>
      </c>
    </row>
    <row r="66" spans="1:12" ht="24.75" customHeight="1" hidden="1">
      <c r="A66">
        <f t="shared" si="1"/>
        <v>36</v>
      </c>
      <c r="B66" s="333">
        <f>'Spielplan Sonntag m U14'!A41</f>
        <v>42267</v>
      </c>
      <c r="C66" s="456"/>
      <c r="D66" s="457">
        <f>'Spielplan Sonntag m U14'!C41</f>
        <v>5</v>
      </c>
      <c r="E66" s="457">
        <f>'Spielplan Sonntag m U14'!D41</f>
        <v>5</v>
      </c>
      <c r="F66" s="457">
        <f>'Spielplan Sonntag m U14'!E41</f>
        <v>36</v>
      </c>
      <c r="G66" s="333" t="str">
        <f>'Spielplan Sonntag m U14'!F41</f>
        <v>E3</v>
      </c>
      <c r="H66" s="458" t="str">
        <f>'Spielplan Sonntag m U14'!G41</f>
        <v>Schwaben</v>
      </c>
      <c r="I66" s="423" t="s">
        <v>23</v>
      </c>
      <c r="J66" s="458" t="str">
        <f>'Spielplan Sonntag m U14'!I41</f>
        <v>Niedersachsen</v>
      </c>
      <c r="K66" s="458" t="str">
        <f>'Spielplan Sonntag m U14'!J41</f>
        <v>Baden</v>
      </c>
      <c r="L66" s="458" t="str">
        <f>'Spielplan Sonntag m U14'!K41</f>
        <v> </v>
      </c>
    </row>
    <row r="67" spans="1:12" ht="24.75" customHeight="1" hidden="1">
      <c r="A67">
        <f t="shared" si="1"/>
        <v>37</v>
      </c>
      <c r="B67" s="333">
        <f>'Spielplan Sonntag m U14'!A43</f>
        <v>42267</v>
      </c>
      <c r="C67" s="456"/>
      <c r="D67" s="457">
        <f>'Spielplan Sonntag m U14'!C43</f>
        <v>6</v>
      </c>
      <c r="E67" s="457">
        <f>'Spielplan Sonntag m U14'!D43</f>
        <v>5</v>
      </c>
      <c r="F67" s="457">
        <f>'Spielplan Sonntag m U14'!E43</f>
        <v>37</v>
      </c>
      <c r="G67" s="333" t="str">
        <f>'Spielplan Sonntag m U14'!F43</f>
        <v>Pl 10-13</v>
      </c>
      <c r="H67" s="458" t="str">
        <f>'Spielplan Sonntag m U14'!G43</f>
        <v>Pfalz</v>
      </c>
      <c r="I67" s="423" t="s">
        <v>23</v>
      </c>
      <c r="J67" s="458" t="str">
        <f>'Spielplan Sonntag m U14'!I43</f>
        <v>Thüringen</v>
      </c>
      <c r="K67" s="458" t="str">
        <f>'Spielplan Sonntag m U14'!J43</f>
        <v>Hessen</v>
      </c>
      <c r="L67" s="458" t="str">
        <f>'Spielplan Sonntag m U14'!K43</f>
        <v> </v>
      </c>
    </row>
    <row r="68" spans="1:12" ht="24.75" customHeight="1" hidden="1">
      <c r="A68">
        <f t="shared" si="1"/>
        <v>38</v>
      </c>
      <c r="B68" s="333">
        <f>'Spielplan Sonntag m U14'!A45</f>
        <v>42267</v>
      </c>
      <c r="C68" s="456"/>
      <c r="D68" s="457">
        <f>'Spielplan Sonntag m U14'!C45</f>
        <v>7</v>
      </c>
      <c r="E68" s="457">
        <f>'Spielplan Sonntag m U14'!D45</f>
        <v>5</v>
      </c>
      <c r="F68" s="457">
        <f>'Spielplan Sonntag m U14'!E45</f>
        <v>38</v>
      </c>
      <c r="G68" s="333" t="str">
        <f>'Spielplan Sonntag m U14'!F45</f>
        <v>Pl 10-13</v>
      </c>
      <c r="H68" s="458" t="str">
        <f>'Spielplan Sonntag m U14'!G45</f>
        <v>Hessen</v>
      </c>
      <c r="I68" s="423" t="s">
        <v>23</v>
      </c>
      <c r="J68" s="458" t="str">
        <f>'Spielplan Sonntag m U14'!I45</f>
        <v>Berlin-BB</v>
      </c>
      <c r="K68" s="458" t="str">
        <f>'Spielplan Sonntag m U14'!J45</f>
        <v>Thüringen</v>
      </c>
      <c r="L68" s="458" t="str">
        <f>'Spielplan Sonntag m U14'!K45</f>
        <v> </v>
      </c>
    </row>
    <row r="69" spans="1:12" ht="24.75" customHeight="1" hidden="1">
      <c r="A69">
        <f t="shared" si="1"/>
        <v>39</v>
      </c>
      <c r="B69" s="333">
        <f>'Spielplan Sonntag m U14'!A47</f>
        <v>42267</v>
      </c>
      <c r="C69" s="456"/>
      <c r="D69" s="457">
        <f>'Spielplan Sonntag m U14'!C47</f>
        <v>8</v>
      </c>
      <c r="E69" s="457">
        <f>'Spielplan Sonntag m U14'!D47</f>
        <v>5</v>
      </c>
      <c r="F69" s="457">
        <f>'Spielplan Sonntag m U14'!E47</f>
        <v>39</v>
      </c>
      <c r="G69" s="333" t="str">
        <f>'Spielplan Sonntag m U14'!F47</f>
        <v>Pl 10-13</v>
      </c>
      <c r="H69" s="458" t="str">
        <f>'Spielplan Sonntag m U14'!G47</f>
        <v>Pfalz</v>
      </c>
      <c r="I69" s="423" t="s">
        <v>23</v>
      </c>
      <c r="J69" s="458" t="str">
        <f>'Spielplan Sonntag m U14'!I47</f>
        <v>Hessen</v>
      </c>
      <c r="K69" s="458" t="str">
        <f>'Spielplan Sonntag m U14'!J47</f>
        <v>Berlin-BB</v>
      </c>
      <c r="L69" s="458" t="str">
        <f>'Spielplan Sonntag m U14'!K47</f>
        <v> </v>
      </c>
    </row>
    <row r="70" ht="12.75" hidden="1"/>
  </sheetData>
  <sheetProtection/>
  <mergeCells count="22">
    <mergeCell ref="B35:AD35"/>
    <mergeCell ref="V20:X20"/>
    <mergeCell ref="H14:L14"/>
    <mergeCell ref="X10:AC10"/>
    <mergeCell ref="M10:R10"/>
    <mergeCell ref="K51:L51"/>
    <mergeCell ref="K50:L50"/>
    <mergeCell ref="K49:L49"/>
    <mergeCell ref="K48:L48"/>
    <mergeCell ref="S20:U20"/>
    <mergeCell ref="B21:AD21"/>
    <mergeCell ref="D17:AD17"/>
    <mergeCell ref="AB20:AD20"/>
    <mergeCell ref="H11:L11"/>
    <mergeCell ref="M20:O20"/>
    <mergeCell ref="P20:R20"/>
    <mergeCell ref="B1:AD1"/>
    <mergeCell ref="B3:AD3"/>
    <mergeCell ref="A6:AD6"/>
    <mergeCell ref="B8:AD8"/>
    <mergeCell ref="C10:G10"/>
    <mergeCell ref="Y20:AA20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PageLayoutView="0" workbookViewId="0" topLeftCell="A16">
      <selection activeCell="B1" sqref="B1:AM1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4.28125" style="0" customWidth="1"/>
    <col min="4" max="4" width="0.85546875" style="0" customWidth="1"/>
    <col min="5" max="6" width="4.28125" style="0" customWidth="1"/>
    <col min="7" max="7" width="0.85546875" style="0" customWidth="1"/>
    <col min="8" max="9" width="4.28125" style="0" customWidth="1"/>
    <col min="10" max="10" width="0.85546875" style="0" customWidth="1"/>
    <col min="11" max="12" width="4.28125" style="0" customWidth="1"/>
    <col min="13" max="13" width="0.85546875" style="0" customWidth="1"/>
    <col min="14" max="15" width="4.28125" style="0" customWidth="1"/>
    <col min="16" max="16" width="0.85546875" style="0" customWidth="1"/>
    <col min="17" max="18" width="4.28125" style="0" customWidth="1"/>
    <col min="19" max="19" width="1.1484375" style="0" customWidth="1"/>
    <col min="20" max="21" width="4.28125" style="0" customWidth="1"/>
    <col min="22" max="22" width="0.85546875" style="0" customWidth="1"/>
    <col min="23" max="24" width="4.28125" style="0" customWidth="1"/>
    <col min="25" max="25" width="0.85546875" style="0" customWidth="1"/>
    <col min="26" max="26" width="4.28125" style="0" customWidth="1"/>
    <col min="27" max="27" width="5.7109375" style="0" customWidth="1"/>
    <col min="28" max="28" width="0.85546875" style="0" customWidth="1"/>
    <col min="29" max="30" width="5.7109375" style="0" customWidth="1"/>
    <col min="31" max="31" width="0.85546875" style="0" customWidth="1"/>
    <col min="32" max="32" width="5.7109375" style="0" customWidth="1"/>
    <col min="33" max="34" width="10.7109375" style="300" hidden="1" customWidth="1"/>
    <col min="35" max="35" width="10.7109375" style="301" hidden="1" customWidth="1"/>
    <col min="36" max="37" width="15.7109375" style="300" hidden="1" customWidth="1"/>
    <col min="38" max="38" width="15.7109375" style="301" hidden="1" customWidth="1"/>
    <col min="39" max="39" width="9.7109375" style="0" customWidth="1"/>
  </cols>
  <sheetData>
    <row r="1" spans="2:39" ht="30" customHeight="1">
      <c r="B1" s="548" t="s">
        <v>0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</row>
    <row r="2" ht="8.25" customHeight="1"/>
    <row r="3" spans="2:39" ht="28.5" customHeight="1">
      <c r="B3" s="579" t="s">
        <v>1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</row>
    <row r="4" spans="3:39" ht="23.25" customHeight="1">
      <c r="C4" s="3"/>
      <c r="D4" s="3"/>
      <c r="E4" s="550" t="str">
        <f>'Spielplan Samstag m U14'!A6</f>
        <v>Kellinghusen</v>
      </c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3"/>
      <c r="Q4" s="3"/>
      <c r="R4" s="3"/>
      <c r="S4" s="3"/>
      <c r="T4" s="3"/>
      <c r="U4" s="575">
        <f>Abschlußtabelle!F7</f>
        <v>42267</v>
      </c>
      <c r="V4" s="575"/>
      <c r="W4" s="575"/>
      <c r="X4" s="575"/>
      <c r="Y4" s="575"/>
      <c r="Z4" s="575"/>
      <c r="AA4" s="576"/>
      <c r="AB4" s="576"/>
      <c r="AC4" s="576"/>
      <c r="AD4" s="5"/>
      <c r="AE4" s="5"/>
      <c r="AF4" s="5"/>
      <c r="AG4" s="302"/>
      <c r="AH4" s="302"/>
      <c r="AI4" s="303"/>
      <c r="AJ4" s="302"/>
      <c r="AK4" s="302"/>
      <c r="AL4" s="303"/>
      <c r="AM4" s="3"/>
    </row>
    <row r="5" spans="2:38" ht="18.75" customHeight="1"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24"/>
      <c r="S5" s="24"/>
      <c r="T5" s="24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/>
    </row>
    <row r="6" spans="9:29" ht="24.75" customHeight="1" thickBot="1">
      <c r="I6" s="501" t="str">
        <f>'Spielplan Samstag m U14'!H11</f>
        <v>männliche Jugend U 14</v>
      </c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11" t="s">
        <v>208</v>
      </c>
      <c r="V6" s="511"/>
      <c r="W6" s="511"/>
      <c r="X6" s="511"/>
      <c r="Y6" s="511"/>
      <c r="Z6" s="511"/>
      <c r="AA6" s="510"/>
      <c r="AB6" s="510"/>
      <c r="AC6" s="510"/>
    </row>
    <row r="7" spans="1:29" ht="24.75" customHeight="1" thickBot="1" thickTop="1">
      <c r="A7" s="738" t="s">
        <v>16</v>
      </c>
      <c r="B7" s="739"/>
      <c r="C7" s="732" t="str">
        <f>A11</f>
        <v>4. A</v>
      </c>
      <c r="D7" s="733"/>
      <c r="E7" s="733"/>
      <c r="F7" s="733"/>
      <c r="G7" s="733"/>
      <c r="H7" s="734"/>
      <c r="I7" s="732" t="str">
        <f>A14</f>
        <v>4. B</v>
      </c>
      <c r="J7" s="733"/>
      <c r="K7" s="733"/>
      <c r="L7" s="733"/>
      <c r="M7" s="733"/>
      <c r="N7" s="734"/>
      <c r="O7" s="732" t="str">
        <f>A17</f>
        <v>4. C</v>
      </c>
      <c r="P7" s="733"/>
      <c r="Q7" s="733"/>
      <c r="R7" s="733"/>
      <c r="S7" s="733"/>
      <c r="T7" s="734"/>
      <c r="U7" s="732" t="str">
        <f>A20</f>
        <v>5. C</v>
      </c>
      <c r="V7" s="733"/>
      <c r="W7" s="733"/>
      <c r="X7" s="733"/>
      <c r="Y7" s="733"/>
      <c r="Z7" s="734"/>
      <c r="AA7" s="510"/>
      <c r="AB7" s="510"/>
      <c r="AC7" s="510"/>
    </row>
    <row r="8" spans="1:39" ht="16.5" customHeight="1" thickTop="1">
      <c r="A8" s="740"/>
      <c r="B8" s="741"/>
      <c r="C8" s="590" t="str">
        <f>B11</f>
        <v>Pfalz</v>
      </c>
      <c r="D8" s="591"/>
      <c r="E8" s="591"/>
      <c r="F8" s="591"/>
      <c r="G8" s="591"/>
      <c r="H8" s="592"/>
      <c r="I8" s="590" t="str">
        <f>B14</f>
        <v>Hessen</v>
      </c>
      <c r="J8" s="591"/>
      <c r="K8" s="591"/>
      <c r="L8" s="591"/>
      <c r="M8" s="591"/>
      <c r="N8" s="592"/>
      <c r="O8" s="599" t="str">
        <f>B17</f>
        <v>Thüringen</v>
      </c>
      <c r="P8" s="600"/>
      <c r="Q8" s="600"/>
      <c r="R8" s="600"/>
      <c r="S8" s="600"/>
      <c r="T8" s="601"/>
      <c r="U8" s="590" t="str">
        <f>B20</f>
        <v>Berlin-BB</v>
      </c>
      <c r="V8" s="591"/>
      <c r="W8" s="591"/>
      <c r="X8" s="591"/>
      <c r="Y8" s="591"/>
      <c r="Z8" s="592"/>
      <c r="AA8" s="580" t="s">
        <v>45</v>
      </c>
      <c r="AB8" s="581"/>
      <c r="AC8" s="582"/>
      <c r="AD8" s="328"/>
      <c r="AE8" s="284"/>
      <c r="AF8" s="285"/>
      <c r="AG8" s="304" t="s">
        <v>110</v>
      </c>
      <c r="AH8" s="304" t="s">
        <v>111</v>
      </c>
      <c r="AI8" s="305" t="s">
        <v>112</v>
      </c>
      <c r="AJ8" s="304" t="s">
        <v>113</v>
      </c>
      <c r="AK8" s="304" t="s">
        <v>114</v>
      </c>
      <c r="AL8" s="305"/>
      <c r="AM8" s="630" t="s">
        <v>46</v>
      </c>
    </row>
    <row r="9" spans="1:39" ht="16.5" customHeight="1">
      <c r="A9" s="740"/>
      <c r="B9" s="741"/>
      <c r="C9" s="593"/>
      <c r="D9" s="594"/>
      <c r="E9" s="594"/>
      <c r="F9" s="594"/>
      <c r="G9" s="594"/>
      <c r="H9" s="595"/>
      <c r="I9" s="593"/>
      <c r="J9" s="594"/>
      <c r="K9" s="594"/>
      <c r="L9" s="594"/>
      <c r="M9" s="594"/>
      <c r="N9" s="595"/>
      <c r="O9" s="602"/>
      <c r="P9" s="603"/>
      <c r="Q9" s="603"/>
      <c r="R9" s="603"/>
      <c r="S9" s="603"/>
      <c r="T9" s="604"/>
      <c r="U9" s="593"/>
      <c r="V9" s="594"/>
      <c r="W9" s="594"/>
      <c r="X9" s="594"/>
      <c r="Y9" s="594"/>
      <c r="Z9" s="595"/>
      <c r="AA9" s="583" t="s">
        <v>21</v>
      </c>
      <c r="AB9" s="584"/>
      <c r="AC9" s="585"/>
      <c r="AD9" s="287"/>
      <c r="AE9" s="51"/>
      <c r="AF9" s="286"/>
      <c r="AG9" s="306" t="s">
        <v>115</v>
      </c>
      <c r="AH9" s="306" t="s">
        <v>115</v>
      </c>
      <c r="AI9" s="307" t="s">
        <v>92</v>
      </c>
      <c r="AJ9" s="306" t="s">
        <v>92</v>
      </c>
      <c r="AK9" s="306" t="s">
        <v>22</v>
      </c>
      <c r="AL9" s="307" t="s">
        <v>46</v>
      </c>
      <c r="AM9" s="631"/>
    </row>
    <row r="10" spans="1:39" ht="16.5" customHeight="1" thickBot="1">
      <c r="A10" s="742"/>
      <c r="B10" s="743"/>
      <c r="C10" s="596"/>
      <c r="D10" s="597"/>
      <c r="E10" s="597"/>
      <c r="F10" s="597"/>
      <c r="G10" s="597"/>
      <c r="H10" s="598"/>
      <c r="I10" s="596"/>
      <c r="J10" s="597"/>
      <c r="K10" s="597"/>
      <c r="L10" s="597"/>
      <c r="M10" s="597"/>
      <c r="N10" s="598"/>
      <c r="O10" s="605"/>
      <c r="P10" s="606"/>
      <c r="Q10" s="606"/>
      <c r="R10" s="606"/>
      <c r="S10" s="606"/>
      <c r="T10" s="607"/>
      <c r="U10" s="596"/>
      <c r="V10" s="597"/>
      <c r="W10" s="597"/>
      <c r="X10" s="597"/>
      <c r="Y10" s="597"/>
      <c r="Z10" s="598"/>
      <c r="AA10" s="583" t="s">
        <v>109</v>
      </c>
      <c r="AB10" s="584"/>
      <c r="AC10" s="585"/>
      <c r="AD10" s="586" t="s">
        <v>22</v>
      </c>
      <c r="AE10" s="587"/>
      <c r="AF10" s="588"/>
      <c r="AG10" s="306" t="s">
        <v>116</v>
      </c>
      <c r="AH10" s="306" t="s">
        <v>117</v>
      </c>
      <c r="AI10" s="307" t="s">
        <v>116</v>
      </c>
      <c r="AJ10" s="306" t="s">
        <v>117</v>
      </c>
      <c r="AK10" s="306"/>
      <c r="AL10" s="307" t="s">
        <v>118</v>
      </c>
      <c r="AM10" s="632"/>
    </row>
    <row r="11" spans="1:39" ht="16.5" customHeight="1" thickTop="1">
      <c r="A11" s="729" t="s">
        <v>209</v>
      </c>
      <c r="B11" s="593" t="str">
        <f>'Gruppe A'!E28</f>
        <v>Pfalz</v>
      </c>
      <c r="C11" s="608" t="s">
        <v>47</v>
      </c>
      <c r="D11" s="609"/>
      <c r="E11" s="609"/>
      <c r="F11" s="609" t="s">
        <v>45</v>
      </c>
      <c r="G11" s="609"/>
      <c r="H11" s="610"/>
      <c r="I11" s="53">
        <f>'Spielplan Sonntag m U14'!$M47</f>
        <v>0</v>
      </c>
      <c r="J11" s="54" t="s">
        <v>25</v>
      </c>
      <c r="K11" s="283">
        <f>'Spielplan Sonntag m U14'!$O47</f>
        <v>11</v>
      </c>
      <c r="L11" s="53">
        <f>'Spielplan Sonntag m U14'!$V47</f>
        <v>0</v>
      </c>
      <c r="M11" s="54" t="s">
        <v>25</v>
      </c>
      <c r="N11" s="56">
        <f>'Spielplan Sonntag m U14'!$X47</f>
        <v>22</v>
      </c>
      <c r="O11" s="53">
        <f>'Spielplan Sonntag m U14'!$M43</f>
        <v>8</v>
      </c>
      <c r="P11" s="54" t="s">
        <v>25</v>
      </c>
      <c r="Q11" s="283">
        <f>'Spielplan Sonntag m U14'!$O43</f>
        <v>11</v>
      </c>
      <c r="R11" s="53">
        <f>'Spielplan Sonntag m U14'!$V43</f>
        <v>13</v>
      </c>
      <c r="S11" s="54" t="s">
        <v>25</v>
      </c>
      <c r="T11" s="56">
        <f>'Spielplan Sonntag m U14'!$X43</f>
        <v>22</v>
      </c>
      <c r="U11" s="53">
        <f>'Spielplan Sonntag m U14'!$M35</f>
        <v>7</v>
      </c>
      <c r="V11" s="54" t="s">
        <v>25</v>
      </c>
      <c r="W11" s="283">
        <f>'Spielplan Sonntag m U14'!$O35</f>
        <v>11</v>
      </c>
      <c r="X11" s="53">
        <f>'Spielplan Sonntag m U14'!$V35</f>
        <v>12</v>
      </c>
      <c r="Y11" s="54" t="s">
        <v>25</v>
      </c>
      <c r="Z11" s="56">
        <f>'Spielplan Sonntag m U14'!$X35</f>
        <v>22</v>
      </c>
      <c r="AA11" s="81">
        <f>L11+R11+X11</f>
        <v>25</v>
      </c>
      <c r="AB11" s="57" t="s">
        <v>25</v>
      </c>
      <c r="AC11" s="326">
        <f>N11+T11+Z11</f>
        <v>66</v>
      </c>
      <c r="AD11" s="329"/>
      <c r="AE11" s="58"/>
      <c r="AF11" s="288"/>
      <c r="AG11" s="323">
        <f>AA11</f>
        <v>25</v>
      </c>
      <c r="AH11" s="308">
        <f>(AA11-AC11)*1000</f>
        <v>-41000</v>
      </c>
      <c r="AI11" s="308"/>
      <c r="AJ11" s="308"/>
      <c r="AK11" s="308"/>
      <c r="AL11" s="308"/>
      <c r="AM11" s="633">
        <f>IF('Spielplan Sonntag m U14'!AB$47+'Spielplan Sonntag m U14'!AD$47=0,"",IF(AL12="","",RANK(AL12,AL$12:AL$22,0)))</f>
        <v>4</v>
      </c>
    </row>
    <row r="12" spans="1:39" ht="16.5" customHeight="1">
      <c r="A12" s="730"/>
      <c r="B12" s="593"/>
      <c r="C12" s="611" t="s">
        <v>48</v>
      </c>
      <c r="D12" s="612"/>
      <c r="E12" s="612"/>
      <c r="F12" s="612" t="s">
        <v>21</v>
      </c>
      <c r="G12" s="612"/>
      <c r="H12" s="613"/>
      <c r="I12" s="293">
        <f>'Spielplan Sonntag m U14'!$P47</f>
        <v>0</v>
      </c>
      <c r="J12" s="59" t="s">
        <v>25</v>
      </c>
      <c r="K12" s="282">
        <f>'Spielplan Sonntag m U14'!$R47</f>
        <v>11</v>
      </c>
      <c r="L12" s="61">
        <f>'Spielplan Sonntag m U14'!$Y47</f>
        <v>0</v>
      </c>
      <c r="M12" s="62" t="s">
        <v>25</v>
      </c>
      <c r="N12" s="64">
        <f>'Spielplan Sonntag m U14'!$AA47</f>
        <v>2</v>
      </c>
      <c r="O12" s="293">
        <f>'Spielplan Sonntag m U14'!$P43</f>
        <v>5</v>
      </c>
      <c r="P12" s="59" t="s">
        <v>25</v>
      </c>
      <c r="Q12" s="282">
        <f>'Spielplan Sonntag m U14'!$R43</f>
        <v>11</v>
      </c>
      <c r="R12" s="61">
        <f>'Spielplan Sonntag m U14'!$Y43</f>
        <v>0</v>
      </c>
      <c r="S12" s="62" t="s">
        <v>25</v>
      </c>
      <c r="T12" s="64">
        <f>'Spielplan Sonntag m U14'!$AA43</f>
        <v>2</v>
      </c>
      <c r="U12" s="293">
        <f>'Spielplan Sonntag m U14'!$P35</f>
        <v>5</v>
      </c>
      <c r="V12" s="59" t="s">
        <v>25</v>
      </c>
      <c r="W12" s="282">
        <f>'Spielplan Sonntag m U14'!$R35</f>
        <v>11</v>
      </c>
      <c r="X12" s="61">
        <f>'Spielplan Sonntag m U14'!$Y35</f>
        <v>0</v>
      </c>
      <c r="Y12" s="62" t="s">
        <v>25</v>
      </c>
      <c r="Z12" s="64">
        <f>'Spielplan Sonntag m U14'!$AA35</f>
        <v>2</v>
      </c>
      <c r="AA12" s="65">
        <f>L12+R12+X12</f>
        <v>0</v>
      </c>
      <c r="AB12" s="66" t="s">
        <v>25</v>
      </c>
      <c r="AC12" s="327">
        <f>N12+T12+Z12</f>
        <v>6</v>
      </c>
      <c r="AD12" s="330"/>
      <c r="AE12" s="67"/>
      <c r="AF12" s="289"/>
      <c r="AG12" s="324"/>
      <c r="AH12" s="309"/>
      <c r="AI12" s="309">
        <f>AA12*100000</f>
        <v>0</v>
      </c>
      <c r="AJ12" s="309">
        <f>(AA12-AC12)*1000000</f>
        <v>-6000000</v>
      </c>
      <c r="AK12" s="310"/>
      <c r="AL12" s="309">
        <f>AK13+AJ12+AI12+AH11+AG11</f>
        <v>-6040975</v>
      </c>
      <c r="AM12" s="634"/>
    </row>
    <row r="13" spans="1:39" ht="16.5" customHeight="1" thickBot="1">
      <c r="A13" s="731"/>
      <c r="B13" s="593"/>
      <c r="C13" s="614" t="s">
        <v>49</v>
      </c>
      <c r="D13" s="615"/>
      <c r="E13" s="615"/>
      <c r="F13" s="615" t="s">
        <v>22</v>
      </c>
      <c r="G13" s="615"/>
      <c r="H13" s="616"/>
      <c r="I13" s="297">
        <f>'Spielplan Sonntag m U14'!$S47</f>
        <v>0</v>
      </c>
      <c r="J13" s="63" t="s">
        <v>25</v>
      </c>
      <c r="K13" s="295">
        <f>'Spielplan Sonntag m U14'!$U47</f>
        <v>0</v>
      </c>
      <c r="L13" s="70">
        <f>'Spielplan Sonntag m U14'!$AB47</f>
        <v>0</v>
      </c>
      <c r="M13" s="71" t="s">
        <v>25</v>
      </c>
      <c r="N13" s="72">
        <f>'Spielplan Sonntag m U14'!$AD47</f>
        <v>2</v>
      </c>
      <c r="O13" s="297">
        <f>'Spielplan Sonntag m U14'!$S43</f>
        <v>0</v>
      </c>
      <c r="P13" s="63" t="s">
        <v>25</v>
      </c>
      <c r="Q13" s="295">
        <f>'Spielplan Sonntag m U14'!$U43</f>
        <v>0</v>
      </c>
      <c r="R13" s="70">
        <f>'Spielplan Sonntag m U14'!$AB43</f>
        <v>0</v>
      </c>
      <c r="S13" s="71" t="s">
        <v>25</v>
      </c>
      <c r="T13" s="72">
        <f>'Spielplan Sonntag m U14'!$AD43</f>
        <v>2</v>
      </c>
      <c r="U13" s="297">
        <f>'Spielplan Sonntag m U14'!$S35</f>
        <v>0</v>
      </c>
      <c r="V13" s="63" t="s">
        <v>25</v>
      </c>
      <c r="W13" s="295">
        <f>'Spielplan Sonntag m U14'!$U35</f>
        <v>0</v>
      </c>
      <c r="X13" s="70">
        <f>'Spielplan Sonntag m U14'!$AB35</f>
        <v>0</v>
      </c>
      <c r="Y13" s="71" t="s">
        <v>25</v>
      </c>
      <c r="Z13" s="72">
        <f>'Spielplan Sonntag m U14'!$AD35</f>
        <v>2</v>
      </c>
      <c r="AA13" s="637">
        <f>AA11-AC11</f>
        <v>-41</v>
      </c>
      <c r="AB13" s="638"/>
      <c r="AC13" s="639"/>
      <c r="AD13" s="331">
        <f>L13+R13+X13</f>
        <v>0</v>
      </c>
      <c r="AE13" s="263" t="s">
        <v>25</v>
      </c>
      <c r="AF13" s="296">
        <f>N13+T13+Z13</f>
        <v>6</v>
      </c>
      <c r="AG13" s="325"/>
      <c r="AH13" s="311"/>
      <c r="AI13" s="311"/>
      <c r="AJ13" s="311"/>
      <c r="AK13" s="312">
        <f>AD13*10000000</f>
        <v>0</v>
      </c>
      <c r="AL13" s="311"/>
      <c r="AM13" s="635"/>
    </row>
    <row r="14" spans="1:39" ht="16.5" customHeight="1" thickTop="1">
      <c r="A14" s="729" t="s">
        <v>210</v>
      </c>
      <c r="B14" s="618" t="str">
        <f>'Gruppe B'!E28</f>
        <v>Hessen</v>
      </c>
      <c r="C14" s="55">
        <f>K11</f>
        <v>11</v>
      </c>
      <c r="D14" s="55" t="s">
        <v>25</v>
      </c>
      <c r="E14" s="298">
        <f>I11</f>
        <v>0</v>
      </c>
      <c r="F14" s="53">
        <f>N11</f>
        <v>22</v>
      </c>
      <c r="G14" s="54" t="s">
        <v>25</v>
      </c>
      <c r="H14" s="56">
        <f>L11</f>
        <v>0</v>
      </c>
      <c r="I14" s="621"/>
      <c r="J14" s="622"/>
      <c r="K14" s="622"/>
      <c r="L14" s="622"/>
      <c r="M14" s="622"/>
      <c r="N14" s="623"/>
      <c r="O14" s="53">
        <f>'Spielplan Sonntag m U14'!$M39</f>
        <v>11</v>
      </c>
      <c r="P14" s="54" t="s">
        <v>25</v>
      </c>
      <c r="Q14" s="283">
        <f>'Spielplan Sonntag m U14'!$O39</f>
        <v>9</v>
      </c>
      <c r="R14" s="53">
        <f>'Spielplan Sonntag m U14'!$V39</f>
        <v>31</v>
      </c>
      <c r="S14" s="54" t="s">
        <v>25</v>
      </c>
      <c r="T14" s="56">
        <f>'Spielplan Sonntag m U14'!$X39</f>
        <v>29</v>
      </c>
      <c r="U14" s="53">
        <f>'Spielplan Sonntag m U14'!$M45</f>
        <v>7</v>
      </c>
      <c r="V14" s="54" t="s">
        <v>25</v>
      </c>
      <c r="W14" s="283">
        <f>'Spielplan Sonntag m U14'!$O45</f>
        <v>11</v>
      </c>
      <c r="X14" s="53">
        <f>'Spielplan Sonntag m U14'!$V45</f>
        <v>18</v>
      </c>
      <c r="Y14" s="54" t="s">
        <v>25</v>
      </c>
      <c r="Z14" s="56">
        <f>'Spielplan Sonntag m U14'!$X45</f>
        <v>24</v>
      </c>
      <c r="AA14" s="81">
        <f>F14+R14+X14</f>
        <v>71</v>
      </c>
      <c r="AB14" s="75" t="s">
        <v>25</v>
      </c>
      <c r="AC14" s="326">
        <f>H14+T14+Z14</f>
        <v>53</v>
      </c>
      <c r="AD14" s="329"/>
      <c r="AE14" s="58"/>
      <c r="AF14" s="288"/>
      <c r="AG14" s="323">
        <f>AA14</f>
        <v>71</v>
      </c>
      <c r="AH14" s="308">
        <f>(AA14-AC14)*1000</f>
        <v>18000</v>
      </c>
      <c r="AI14" s="308"/>
      <c r="AJ14" s="308"/>
      <c r="AK14" s="308"/>
      <c r="AL14" s="308"/>
      <c r="AM14" s="633">
        <f>IF('Spielplan Sonntag m U14'!AB$47+'Spielplan Sonntag m U14'!AD$47=0,"",IF(AL15="","",RANK(AL15,AL$12:AL$22,0)))</f>
        <v>3</v>
      </c>
    </row>
    <row r="15" spans="1:39" ht="16.5" customHeight="1">
      <c r="A15" s="730"/>
      <c r="B15" s="619"/>
      <c r="C15" s="59">
        <f>K12</f>
        <v>11</v>
      </c>
      <c r="D15" s="59" t="s">
        <v>25</v>
      </c>
      <c r="E15" s="60">
        <f>I12</f>
        <v>0</v>
      </c>
      <c r="F15" s="61">
        <f>N12</f>
        <v>2</v>
      </c>
      <c r="G15" s="62" t="s">
        <v>25</v>
      </c>
      <c r="H15" s="64">
        <f>L12</f>
        <v>0</v>
      </c>
      <c r="I15" s="624"/>
      <c r="J15" s="625"/>
      <c r="K15" s="625"/>
      <c r="L15" s="625"/>
      <c r="M15" s="625"/>
      <c r="N15" s="626"/>
      <c r="O15" s="293">
        <f>'Spielplan Sonntag m U14'!$P39</f>
        <v>9</v>
      </c>
      <c r="P15" s="59" t="s">
        <v>25</v>
      </c>
      <c r="Q15" s="282">
        <f>'Spielplan Sonntag m U14'!$R39</f>
        <v>11</v>
      </c>
      <c r="R15" s="61">
        <f>'Spielplan Sonntag m U14'!$Y39</f>
        <v>2</v>
      </c>
      <c r="S15" s="62" t="s">
        <v>25</v>
      </c>
      <c r="T15" s="64">
        <f>'Spielplan Sonntag m U14'!$AA39</f>
        <v>1</v>
      </c>
      <c r="U15" s="293">
        <f>'Spielplan Sonntag m U14'!$P45</f>
        <v>11</v>
      </c>
      <c r="V15" s="59" t="s">
        <v>25</v>
      </c>
      <c r="W15" s="282">
        <f>'Spielplan Sonntag m U14'!$R45</f>
        <v>13</v>
      </c>
      <c r="X15" s="61">
        <f>'Spielplan Sonntag m U14'!$Y45</f>
        <v>0</v>
      </c>
      <c r="Y15" s="62" t="s">
        <v>25</v>
      </c>
      <c r="Z15" s="64">
        <f>'Spielplan Sonntag m U14'!$AA45</f>
        <v>2</v>
      </c>
      <c r="AA15" s="65">
        <f>F15+R15+X15</f>
        <v>4</v>
      </c>
      <c r="AB15" s="76" t="s">
        <v>25</v>
      </c>
      <c r="AC15" s="327">
        <f>H15+T15+Z15</f>
        <v>3</v>
      </c>
      <c r="AD15" s="330"/>
      <c r="AE15" s="67"/>
      <c r="AF15" s="289"/>
      <c r="AG15" s="324"/>
      <c r="AH15" s="309"/>
      <c r="AI15" s="309">
        <f>AA15*100000</f>
        <v>400000</v>
      </c>
      <c r="AJ15" s="309">
        <f>(AA15-AC15)*1000000</f>
        <v>1000000</v>
      </c>
      <c r="AK15" s="310"/>
      <c r="AL15" s="309">
        <f>AK16+AJ15+AI15+AH14+AG14</f>
        <v>41418071</v>
      </c>
      <c r="AM15" s="634"/>
    </row>
    <row r="16" spans="1:39" ht="16.5" customHeight="1" thickBot="1">
      <c r="A16" s="731"/>
      <c r="B16" s="619"/>
      <c r="C16" s="294">
        <f>K13</f>
        <v>0</v>
      </c>
      <c r="D16" s="292" t="s">
        <v>25</v>
      </c>
      <c r="E16" s="299">
        <f>I13</f>
        <v>0</v>
      </c>
      <c r="F16" s="68">
        <f>N13</f>
        <v>2</v>
      </c>
      <c r="G16" s="69" t="s">
        <v>25</v>
      </c>
      <c r="H16" s="77">
        <f>L13</f>
        <v>0</v>
      </c>
      <c r="I16" s="627"/>
      <c r="J16" s="628"/>
      <c r="K16" s="628"/>
      <c r="L16" s="628"/>
      <c r="M16" s="628"/>
      <c r="N16" s="629"/>
      <c r="O16" s="297">
        <f>'Spielplan Sonntag m U14'!$S39</f>
        <v>11</v>
      </c>
      <c r="P16" s="63" t="s">
        <v>25</v>
      </c>
      <c r="Q16" s="295">
        <f>'Spielplan Sonntag m U14'!$U39</f>
        <v>9</v>
      </c>
      <c r="R16" s="70">
        <f>'Spielplan Sonntag m U14'!$AB39</f>
        <v>2</v>
      </c>
      <c r="S16" s="71" t="s">
        <v>25</v>
      </c>
      <c r="T16" s="72">
        <f>'Spielplan Sonntag m U14'!$AD39</f>
        <v>0</v>
      </c>
      <c r="U16" s="297">
        <f>'Spielplan Sonntag m U14'!$S45</f>
        <v>0</v>
      </c>
      <c r="V16" s="63" t="s">
        <v>25</v>
      </c>
      <c r="W16" s="295">
        <f>'Spielplan Sonntag m U14'!$U45</f>
        <v>0</v>
      </c>
      <c r="X16" s="70">
        <f>'Spielplan Sonntag m U14'!$AB45</f>
        <v>0</v>
      </c>
      <c r="Y16" s="71" t="s">
        <v>25</v>
      </c>
      <c r="Z16" s="72">
        <f>'Spielplan Sonntag m U14'!$AD45</f>
        <v>2</v>
      </c>
      <c r="AA16" s="637">
        <f>AA14-AC14</f>
        <v>18</v>
      </c>
      <c r="AB16" s="638"/>
      <c r="AC16" s="639"/>
      <c r="AD16" s="332">
        <f>F16+R16+X16</f>
        <v>4</v>
      </c>
      <c r="AE16" s="74" t="s">
        <v>25</v>
      </c>
      <c r="AF16" s="290">
        <f>H16+T16+Z16</f>
        <v>2</v>
      </c>
      <c r="AG16" s="325"/>
      <c r="AH16" s="311"/>
      <c r="AI16" s="311"/>
      <c r="AJ16" s="311"/>
      <c r="AK16" s="312">
        <f>AD16*10000000</f>
        <v>40000000</v>
      </c>
      <c r="AL16" s="311"/>
      <c r="AM16" s="635"/>
    </row>
    <row r="17" spans="1:39" ht="16.5" customHeight="1" thickTop="1">
      <c r="A17" s="729" t="s">
        <v>154</v>
      </c>
      <c r="B17" s="618" t="str">
        <f>'Gruppe C'!E31</f>
        <v>Thüringen</v>
      </c>
      <c r="C17" s="55">
        <f>Q11</f>
        <v>11</v>
      </c>
      <c r="D17" s="55" t="s">
        <v>25</v>
      </c>
      <c r="E17" s="298">
        <f>O11</f>
        <v>8</v>
      </c>
      <c r="F17" s="53">
        <f>T11</f>
        <v>22</v>
      </c>
      <c r="G17" s="54" t="s">
        <v>25</v>
      </c>
      <c r="H17" s="56">
        <f>R11</f>
        <v>13</v>
      </c>
      <c r="I17" s="55">
        <f>Q14</f>
        <v>9</v>
      </c>
      <c r="J17" s="55" t="s">
        <v>25</v>
      </c>
      <c r="K17" s="298">
        <f>O14</f>
        <v>11</v>
      </c>
      <c r="L17" s="53">
        <f>T14</f>
        <v>29</v>
      </c>
      <c r="M17" s="54" t="s">
        <v>25</v>
      </c>
      <c r="N17" s="56">
        <f>R14</f>
        <v>31</v>
      </c>
      <c r="O17" s="621"/>
      <c r="P17" s="622"/>
      <c r="Q17" s="622"/>
      <c r="R17" s="622"/>
      <c r="S17" s="622"/>
      <c r="T17" s="623"/>
      <c r="U17" s="53">
        <f>'Spielplan Sonntag m U14'!$M49</f>
        <v>9</v>
      </c>
      <c r="V17" s="54" t="s">
        <v>25</v>
      </c>
      <c r="W17" s="283">
        <f>'Spielplan Sonntag m U14'!$O49</f>
        <v>11</v>
      </c>
      <c r="X17" s="53">
        <f>'Spielplan Sonntag m U14'!$V49</f>
        <v>38</v>
      </c>
      <c r="Y17" s="54" t="s">
        <v>25</v>
      </c>
      <c r="Z17" s="56">
        <f>'Spielplan Sonntag m U14'!$X49</f>
        <v>37</v>
      </c>
      <c r="AA17" s="81">
        <f>F17+L17+X17</f>
        <v>89</v>
      </c>
      <c r="AB17" s="75" t="s">
        <v>25</v>
      </c>
      <c r="AC17" s="326">
        <f>H17+N17+Z17</f>
        <v>81</v>
      </c>
      <c r="AD17" s="329"/>
      <c r="AE17" s="58"/>
      <c r="AF17" s="288"/>
      <c r="AG17" s="323">
        <f>AA17</f>
        <v>89</v>
      </c>
      <c r="AH17" s="308">
        <f>(AA17-AC17)*1000</f>
        <v>8000</v>
      </c>
      <c r="AI17" s="308"/>
      <c r="AJ17" s="308"/>
      <c r="AK17" s="308"/>
      <c r="AL17" s="308"/>
      <c r="AM17" s="633">
        <f>IF('Spielplan Sonntag m U14'!AB$47+'Spielplan Sonntag m U14'!AD$47=0,"",IF(AL18="","",RANK(AL18,AL$12:AL$22,0)))</f>
        <v>2</v>
      </c>
    </row>
    <row r="18" spans="1:39" ht="16.5" customHeight="1">
      <c r="A18" s="730"/>
      <c r="B18" s="619"/>
      <c r="C18" s="59">
        <f>Q12</f>
        <v>11</v>
      </c>
      <c r="D18" s="59" t="s">
        <v>25</v>
      </c>
      <c r="E18" s="60">
        <f>O12</f>
        <v>5</v>
      </c>
      <c r="F18" s="61">
        <f>T12</f>
        <v>2</v>
      </c>
      <c r="G18" s="62" t="s">
        <v>25</v>
      </c>
      <c r="H18" s="64">
        <f>R12</f>
        <v>0</v>
      </c>
      <c r="I18" s="59">
        <f>Q15</f>
        <v>11</v>
      </c>
      <c r="J18" s="59" t="s">
        <v>25</v>
      </c>
      <c r="K18" s="60">
        <f>O15</f>
        <v>9</v>
      </c>
      <c r="L18" s="61">
        <f>T15</f>
        <v>1</v>
      </c>
      <c r="M18" s="62" t="s">
        <v>25</v>
      </c>
      <c r="N18" s="64">
        <f>R15</f>
        <v>2</v>
      </c>
      <c r="O18" s="624"/>
      <c r="P18" s="625"/>
      <c r="Q18" s="625"/>
      <c r="R18" s="625"/>
      <c r="S18" s="625"/>
      <c r="T18" s="626"/>
      <c r="U18" s="293">
        <f>'Spielplan Sonntag m U14'!$P49</f>
        <v>14</v>
      </c>
      <c r="V18" s="59" t="s">
        <v>25</v>
      </c>
      <c r="W18" s="282">
        <f>'Spielplan Sonntag m U14'!$R49</f>
        <v>12</v>
      </c>
      <c r="X18" s="61">
        <f>'Spielplan Sonntag m U14'!$Y49</f>
        <v>2</v>
      </c>
      <c r="Y18" s="62" t="s">
        <v>25</v>
      </c>
      <c r="Z18" s="64">
        <f>'Spielplan Sonntag m U14'!$AA49</f>
        <v>1</v>
      </c>
      <c r="AA18" s="65">
        <f>F18+L18+X18</f>
        <v>5</v>
      </c>
      <c r="AB18" s="76" t="s">
        <v>25</v>
      </c>
      <c r="AC18" s="327">
        <f>H18+N18+Z18</f>
        <v>3</v>
      </c>
      <c r="AD18" s="330"/>
      <c r="AE18" s="67"/>
      <c r="AF18" s="289"/>
      <c r="AG18" s="324"/>
      <c r="AH18" s="309"/>
      <c r="AI18" s="309">
        <f>AA18*100000</f>
        <v>500000</v>
      </c>
      <c r="AJ18" s="309">
        <f>(AA18-AC18)*1000000</f>
        <v>2000000</v>
      </c>
      <c r="AK18" s="310"/>
      <c r="AL18" s="309">
        <f>AK19+AJ18+AI18+AH17+AG17</f>
        <v>42508089</v>
      </c>
      <c r="AM18" s="634"/>
    </row>
    <row r="19" spans="1:39" ht="16.5" customHeight="1" thickBot="1">
      <c r="A19" s="731"/>
      <c r="B19" s="619"/>
      <c r="C19" s="294">
        <f>Q13</f>
        <v>0</v>
      </c>
      <c r="D19" s="292" t="s">
        <v>25</v>
      </c>
      <c r="E19" s="299">
        <f>O13</f>
        <v>0</v>
      </c>
      <c r="F19" s="68">
        <f>T13</f>
        <v>2</v>
      </c>
      <c r="G19" s="69" t="s">
        <v>25</v>
      </c>
      <c r="H19" s="77">
        <f>R13</f>
        <v>0</v>
      </c>
      <c r="I19" s="294">
        <f>Q16</f>
        <v>9</v>
      </c>
      <c r="J19" s="292" t="s">
        <v>25</v>
      </c>
      <c r="K19" s="299">
        <f>O16</f>
        <v>11</v>
      </c>
      <c r="L19" s="68">
        <f>T16</f>
        <v>0</v>
      </c>
      <c r="M19" s="69" t="s">
        <v>25</v>
      </c>
      <c r="N19" s="77">
        <f>R16</f>
        <v>2</v>
      </c>
      <c r="O19" s="627"/>
      <c r="P19" s="628"/>
      <c r="Q19" s="628"/>
      <c r="R19" s="628"/>
      <c r="S19" s="628"/>
      <c r="T19" s="629"/>
      <c r="U19" s="297">
        <f>'Spielplan Sonntag m U14'!$S49</f>
        <v>15</v>
      </c>
      <c r="V19" s="63" t="s">
        <v>25</v>
      </c>
      <c r="W19" s="295">
        <f>'Spielplan Sonntag m U14'!$U49</f>
        <v>14</v>
      </c>
      <c r="X19" s="70">
        <f>'Spielplan Sonntag m U14'!$AB49</f>
        <v>2</v>
      </c>
      <c r="Y19" s="71" t="s">
        <v>25</v>
      </c>
      <c r="Z19" s="72">
        <f>'Spielplan Sonntag m U14'!$AD49</f>
        <v>0</v>
      </c>
      <c r="AA19" s="637">
        <f>AA17-AC17</f>
        <v>8</v>
      </c>
      <c r="AB19" s="638"/>
      <c r="AC19" s="639"/>
      <c r="AD19" s="332">
        <f>F19+L19+X19</f>
        <v>4</v>
      </c>
      <c r="AE19" s="74" t="s">
        <v>25</v>
      </c>
      <c r="AF19" s="290">
        <f>H19+N19+Z19</f>
        <v>2</v>
      </c>
      <c r="AG19" s="325"/>
      <c r="AH19" s="311"/>
      <c r="AI19" s="311"/>
      <c r="AJ19" s="311"/>
      <c r="AK19" s="312">
        <f>AD19*10000000</f>
        <v>40000000</v>
      </c>
      <c r="AL19" s="311"/>
      <c r="AM19" s="635"/>
    </row>
    <row r="20" spans="1:39" ht="16.5" customHeight="1" thickTop="1">
      <c r="A20" s="729" t="s">
        <v>211</v>
      </c>
      <c r="B20" s="618" t="str">
        <f>'Gruppe C'!E32</f>
        <v>Berlin-BB</v>
      </c>
      <c r="C20" s="55">
        <f>W11</f>
        <v>11</v>
      </c>
      <c r="D20" s="55" t="s">
        <v>25</v>
      </c>
      <c r="E20" s="298">
        <f>U11</f>
        <v>7</v>
      </c>
      <c r="F20" s="53">
        <f>Z11</f>
        <v>22</v>
      </c>
      <c r="G20" s="54" t="s">
        <v>25</v>
      </c>
      <c r="H20" s="56">
        <f>X11</f>
        <v>12</v>
      </c>
      <c r="I20" s="55">
        <f>W14</f>
        <v>11</v>
      </c>
      <c r="J20" s="55" t="s">
        <v>25</v>
      </c>
      <c r="K20" s="298">
        <f>U14</f>
        <v>7</v>
      </c>
      <c r="L20" s="53">
        <f>Z14</f>
        <v>24</v>
      </c>
      <c r="M20" s="54" t="s">
        <v>25</v>
      </c>
      <c r="N20" s="56">
        <f>X14</f>
        <v>18</v>
      </c>
      <c r="O20" s="55">
        <f>W17</f>
        <v>11</v>
      </c>
      <c r="P20" s="55" t="s">
        <v>25</v>
      </c>
      <c r="Q20" s="298">
        <f>U17</f>
        <v>9</v>
      </c>
      <c r="R20" s="53">
        <f>Z17</f>
        <v>37</v>
      </c>
      <c r="S20" s="54" t="s">
        <v>25</v>
      </c>
      <c r="T20" s="56">
        <f>X17</f>
        <v>38</v>
      </c>
      <c r="U20" s="621"/>
      <c r="V20" s="622"/>
      <c r="W20" s="622"/>
      <c r="X20" s="622"/>
      <c r="Y20" s="622"/>
      <c r="Z20" s="623"/>
      <c r="AA20" s="81">
        <f>F20+L20+R20</f>
        <v>83</v>
      </c>
      <c r="AB20" s="75" t="s">
        <v>25</v>
      </c>
      <c r="AC20" s="326">
        <f>H20+N20+T20</f>
        <v>68</v>
      </c>
      <c r="AD20" s="329"/>
      <c r="AE20" s="58"/>
      <c r="AF20" s="288"/>
      <c r="AG20" s="323">
        <f>AA20</f>
        <v>83</v>
      </c>
      <c r="AH20" s="308">
        <f>(AA20-AC20)*1000</f>
        <v>15000</v>
      </c>
      <c r="AI20" s="308"/>
      <c r="AJ20" s="308"/>
      <c r="AK20" s="308"/>
      <c r="AL20" s="308"/>
      <c r="AM20" s="633">
        <f>IF('Spielplan Sonntag m U14'!AB$47+'Spielplan Sonntag m U14'!AD$47=0,"",IF(AL21="","",RANK(AL21,AL$12:AL$22,0)))</f>
        <v>1</v>
      </c>
    </row>
    <row r="21" spans="1:39" ht="16.5" customHeight="1">
      <c r="A21" s="730"/>
      <c r="B21" s="619"/>
      <c r="C21" s="59">
        <f>W12</f>
        <v>11</v>
      </c>
      <c r="D21" s="59" t="s">
        <v>25</v>
      </c>
      <c r="E21" s="60">
        <f>U12</f>
        <v>5</v>
      </c>
      <c r="F21" s="61">
        <f>Z12</f>
        <v>2</v>
      </c>
      <c r="G21" s="62" t="s">
        <v>25</v>
      </c>
      <c r="H21" s="64">
        <f>X12</f>
        <v>0</v>
      </c>
      <c r="I21" s="59">
        <f>W15</f>
        <v>13</v>
      </c>
      <c r="J21" s="59" t="s">
        <v>25</v>
      </c>
      <c r="K21" s="60">
        <f>U15</f>
        <v>11</v>
      </c>
      <c r="L21" s="61">
        <f>Z15</f>
        <v>2</v>
      </c>
      <c r="M21" s="62" t="s">
        <v>25</v>
      </c>
      <c r="N21" s="64">
        <f>X15</f>
        <v>0</v>
      </c>
      <c r="O21" s="59">
        <f>W18</f>
        <v>12</v>
      </c>
      <c r="P21" s="59" t="s">
        <v>25</v>
      </c>
      <c r="Q21" s="60">
        <f>U18</f>
        <v>14</v>
      </c>
      <c r="R21" s="61">
        <f>Z18</f>
        <v>1</v>
      </c>
      <c r="S21" s="62" t="s">
        <v>25</v>
      </c>
      <c r="T21" s="64">
        <f>X18</f>
        <v>2</v>
      </c>
      <c r="U21" s="624"/>
      <c r="V21" s="625"/>
      <c r="W21" s="625"/>
      <c r="X21" s="625"/>
      <c r="Y21" s="625"/>
      <c r="Z21" s="626"/>
      <c r="AA21" s="65">
        <f>F21+L21+R21</f>
        <v>5</v>
      </c>
      <c r="AB21" s="76" t="s">
        <v>25</v>
      </c>
      <c r="AC21" s="327">
        <f>H21+N21+T21</f>
        <v>2</v>
      </c>
      <c r="AD21" s="330"/>
      <c r="AE21" s="67"/>
      <c r="AF21" s="289"/>
      <c r="AG21" s="324"/>
      <c r="AH21" s="309"/>
      <c r="AI21" s="309">
        <f>AA21*100000</f>
        <v>500000</v>
      </c>
      <c r="AJ21" s="309">
        <f>(AA21-AC21)*1000000</f>
        <v>3000000</v>
      </c>
      <c r="AK21" s="310"/>
      <c r="AL21" s="309">
        <f>AK22+AJ21+AI21+AH20+AG20</f>
        <v>43515083</v>
      </c>
      <c r="AM21" s="634"/>
    </row>
    <row r="22" spans="1:39" ht="16.5" customHeight="1" thickBot="1">
      <c r="A22" s="731"/>
      <c r="B22" s="620"/>
      <c r="C22" s="294">
        <f>W13</f>
        <v>0</v>
      </c>
      <c r="D22" s="292" t="s">
        <v>25</v>
      </c>
      <c r="E22" s="299">
        <f>U13</f>
        <v>0</v>
      </c>
      <c r="F22" s="68">
        <f>Z13</f>
        <v>2</v>
      </c>
      <c r="G22" s="69" t="s">
        <v>25</v>
      </c>
      <c r="H22" s="77">
        <f>X13</f>
        <v>0</v>
      </c>
      <c r="I22" s="294">
        <f>W16</f>
        <v>0</v>
      </c>
      <c r="J22" s="292" t="s">
        <v>25</v>
      </c>
      <c r="K22" s="299">
        <f>U16</f>
        <v>0</v>
      </c>
      <c r="L22" s="68">
        <f>Z16</f>
        <v>2</v>
      </c>
      <c r="M22" s="69" t="s">
        <v>25</v>
      </c>
      <c r="N22" s="77">
        <f>X16</f>
        <v>0</v>
      </c>
      <c r="O22" s="294">
        <f>W19</f>
        <v>14</v>
      </c>
      <c r="P22" s="292" t="s">
        <v>25</v>
      </c>
      <c r="Q22" s="299">
        <f>U19</f>
        <v>15</v>
      </c>
      <c r="R22" s="68">
        <f>Z19</f>
        <v>0</v>
      </c>
      <c r="S22" s="69" t="s">
        <v>25</v>
      </c>
      <c r="T22" s="77">
        <f>X19</f>
        <v>2</v>
      </c>
      <c r="U22" s="627"/>
      <c r="V22" s="628"/>
      <c r="W22" s="628"/>
      <c r="X22" s="628"/>
      <c r="Y22" s="628"/>
      <c r="Z22" s="629"/>
      <c r="AA22" s="637">
        <f>AA20-AC20</f>
        <v>15</v>
      </c>
      <c r="AB22" s="638"/>
      <c r="AC22" s="639"/>
      <c r="AD22" s="332">
        <f>F22+L22+R22</f>
        <v>4</v>
      </c>
      <c r="AE22" s="74" t="s">
        <v>25</v>
      </c>
      <c r="AF22" s="290">
        <f>H22+N22+T22</f>
        <v>2</v>
      </c>
      <c r="AG22" s="325"/>
      <c r="AH22" s="311"/>
      <c r="AI22" s="311"/>
      <c r="AJ22" s="311"/>
      <c r="AK22" s="312">
        <f>AD22*10000000</f>
        <v>40000000</v>
      </c>
      <c r="AL22" s="311"/>
      <c r="AM22" s="635"/>
    </row>
    <row r="23" spans="27:39" s="26" customFormat="1" ht="19.5" customHeight="1" thickTop="1">
      <c r="AA23" s="78"/>
      <c r="AB23" s="78"/>
      <c r="AC23" s="78"/>
      <c r="AD23" s="78"/>
      <c r="AE23" s="78"/>
      <c r="AF23" s="318"/>
      <c r="AG23" s="317"/>
      <c r="AH23" s="317"/>
      <c r="AI23" s="317"/>
      <c r="AJ23" s="317"/>
      <c r="AK23" s="317"/>
      <c r="AL23" s="317"/>
      <c r="AM23" s="319"/>
    </row>
    <row r="24" spans="2:39" s="28" customFormat="1" ht="23.25" customHeight="1">
      <c r="B24" s="636" t="s">
        <v>213</v>
      </c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36"/>
      <c r="AI24" s="636"/>
      <c r="AJ24" s="636"/>
      <c r="AK24" s="636"/>
      <c r="AL24" s="636"/>
      <c r="AM24" s="636"/>
    </row>
    <row r="25" spans="2:39" ht="15.75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78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0"/>
      <c r="AE25" s="40"/>
      <c r="AF25" s="40"/>
      <c r="AG25" s="315"/>
      <c r="AH25" s="316"/>
      <c r="AI25" s="316"/>
      <c r="AJ25" s="316"/>
      <c r="AK25" s="313"/>
      <c r="AL25" s="316"/>
      <c r="AM25" s="320"/>
    </row>
    <row r="26" spans="2:39" ht="30" customHeight="1">
      <c r="B26" s="26"/>
      <c r="C26" s="321" t="s">
        <v>59</v>
      </c>
      <c r="D26" s="26"/>
      <c r="E26" s="26"/>
      <c r="F26" s="617" t="str">
        <f>IF(AM$11=1,B$11,IF(AM$14=1,B$14,IF(AM$17=1,B$17,IF(AM$20=1,B$20,""))))</f>
        <v>Berlin-BB</v>
      </c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322"/>
      <c r="Y26" s="322"/>
      <c r="Z26" s="322"/>
      <c r="AA26" s="617"/>
      <c r="AB26" s="617"/>
      <c r="AC26" s="617"/>
      <c r="AD26" s="617"/>
      <c r="AE26" s="617"/>
      <c r="AF26" s="617"/>
      <c r="AG26" s="313"/>
      <c r="AH26" s="313"/>
      <c r="AI26" s="313"/>
      <c r="AJ26" s="313"/>
      <c r="AK26" s="313"/>
      <c r="AL26" s="313"/>
      <c r="AM26" s="320"/>
    </row>
    <row r="27" spans="2:39" ht="30" customHeight="1">
      <c r="B27" s="26"/>
      <c r="C27" s="321" t="s">
        <v>60</v>
      </c>
      <c r="D27" s="26"/>
      <c r="E27" s="26"/>
      <c r="F27" s="617" t="str">
        <f>IF(AM$11=2,B$11,IF(AM$14=2,B$14,IF(AM$17=2,B$17,IF(AM$20=2,B$20,""))))</f>
        <v>Thüringen</v>
      </c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322"/>
      <c r="Y27" s="322"/>
      <c r="Z27" s="322"/>
      <c r="AA27" s="617"/>
      <c r="AB27" s="617"/>
      <c r="AC27" s="617"/>
      <c r="AD27" s="617"/>
      <c r="AE27" s="617"/>
      <c r="AF27" s="617"/>
      <c r="AG27" s="314"/>
      <c r="AH27" s="313"/>
      <c r="AI27" s="313"/>
      <c r="AJ27" s="313"/>
      <c r="AK27" s="40"/>
      <c r="AL27" s="313"/>
      <c r="AM27" s="320"/>
    </row>
    <row r="28" spans="2:39" ht="30" customHeight="1">
      <c r="B28" s="26"/>
      <c r="C28" s="321" t="s">
        <v>61</v>
      </c>
      <c r="D28" s="26"/>
      <c r="E28" s="26"/>
      <c r="F28" s="617" t="str">
        <f>IF(AM$11=3,B$11,IF(AM$14=3,B$14,IF(AM$17=3,B$17,IF(AM$20=3,B$20,""))))</f>
        <v>Hessen</v>
      </c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617"/>
      <c r="X28" s="322"/>
      <c r="Y28" s="322"/>
      <c r="Z28" s="322"/>
      <c r="AA28" s="617"/>
      <c r="AB28" s="617"/>
      <c r="AC28" s="617"/>
      <c r="AD28" s="617"/>
      <c r="AE28" s="617"/>
      <c r="AF28" s="617"/>
      <c r="AG28" s="315"/>
      <c r="AH28" s="316"/>
      <c r="AI28" s="316"/>
      <c r="AJ28" s="316"/>
      <c r="AK28" s="313"/>
      <c r="AL28" s="316"/>
      <c r="AM28" s="320"/>
    </row>
    <row r="29" spans="2:39" ht="30" customHeight="1">
      <c r="B29" s="26"/>
      <c r="C29" s="321" t="s">
        <v>157</v>
      </c>
      <c r="D29" s="26"/>
      <c r="E29" s="26"/>
      <c r="F29" s="617" t="str">
        <f>IF(AM$11=4,B$11,IF(AM$14=4,B$14,IF(AM$17=4,B$17,IF(AM$20=4,B$20,""))))</f>
        <v>Pfalz</v>
      </c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322"/>
      <c r="Y29" s="322"/>
      <c r="Z29" s="322"/>
      <c r="AA29" s="617"/>
      <c r="AB29" s="617"/>
      <c r="AC29" s="617"/>
      <c r="AD29" s="617"/>
      <c r="AE29" s="617"/>
      <c r="AF29" s="617"/>
      <c r="AG29" s="315"/>
      <c r="AH29" s="316"/>
      <c r="AI29" s="316"/>
      <c r="AJ29" s="316"/>
      <c r="AK29" s="313"/>
      <c r="AL29" s="316"/>
      <c r="AM29" s="320"/>
    </row>
    <row r="30" spans="2:39" ht="30" customHeight="1">
      <c r="B30" s="26"/>
      <c r="C30" s="321"/>
      <c r="D30" s="26"/>
      <c r="E30" s="26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617"/>
      <c r="X30" s="322"/>
      <c r="Y30" s="322"/>
      <c r="Z30" s="322"/>
      <c r="AA30" s="617"/>
      <c r="AB30" s="617"/>
      <c r="AC30" s="617"/>
      <c r="AD30" s="617"/>
      <c r="AE30" s="617"/>
      <c r="AF30" s="617"/>
      <c r="AG30" s="315"/>
      <c r="AH30" s="316"/>
      <c r="AI30" s="316"/>
      <c r="AJ30" s="316"/>
      <c r="AK30" s="313"/>
      <c r="AL30" s="316"/>
      <c r="AM30" s="320"/>
    </row>
  </sheetData>
  <sheetProtection/>
  <mergeCells count="57">
    <mergeCell ref="AA8:AC8"/>
    <mergeCell ref="AA13:AC13"/>
    <mergeCell ref="A7:B10"/>
    <mergeCell ref="O7:T7"/>
    <mergeCell ref="U7:Z7"/>
    <mergeCell ref="U8:Z10"/>
    <mergeCell ref="A11:A13"/>
    <mergeCell ref="B11:B13"/>
    <mergeCell ref="B1:AM1"/>
    <mergeCell ref="B3:AM3"/>
    <mergeCell ref="E4:O4"/>
    <mergeCell ref="U4:Z4"/>
    <mergeCell ref="AA4:AC4"/>
    <mergeCell ref="C12:E12"/>
    <mergeCell ref="F12:H12"/>
    <mergeCell ref="C8:H10"/>
    <mergeCell ref="B5:Q5"/>
    <mergeCell ref="U5:AK5"/>
    <mergeCell ref="I14:N16"/>
    <mergeCell ref="AM14:AM16"/>
    <mergeCell ref="AA16:AC16"/>
    <mergeCell ref="AM8:AM10"/>
    <mergeCell ref="AA9:AC9"/>
    <mergeCell ref="AA10:AC10"/>
    <mergeCell ref="AD10:AF10"/>
    <mergeCell ref="I8:N10"/>
    <mergeCell ref="O8:T10"/>
    <mergeCell ref="AM11:AM13"/>
    <mergeCell ref="AA28:AF28"/>
    <mergeCell ref="B17:B19"/>
    <mergeCell ref="O17:T19"/>
    <mergeCell ref="AM17:AM19"/>
    <mergeCell ref="AA19:AC19"/>
    <mergeCell ref="B20:B22"/>
    <mergeCell ref="U20:Z22"/>
    <mergeCell ref="AM20:AM22"/>
    <mergeCell ref="AA22:AC22"/>
    <mergeCell ref="F29:W29"/>
    <mergeCell ref="AA29:AF29"/>
    <mergeCell ref="F30:W30"/>
    <mergeCell ref="AA30:AF30"/>
    <mergeCell ref="B24:AM24"/>
    <mergeCell ref="F26:W26"/>
    <mergeCell ref="AA26:AF26"/>
    <mergeCell ref="F27:W27"/>
    <mergeCell ref="AA27:AF27"/>
    <mergeCell ref="F28:W28"/>
    <mergeCell ref="A14:A16"/>
    <mergeCell ref="A17:A19"/>
    <mergeCell ref="A20:A22"/>
    <mergeCell ref="C7:H7"/>
    <mergeCell ref="I7:N7"/>
    <mergeCell ref="C13:E13"/>
    <mergeCell ref="F13:H13"/>
    <mergeCell ref="C11:E11"/>
    <mergeCell ref="F11:H11"/>
    <mergeCell ref="B14:B1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7">
      <selection activeCell="G25" sqref="G25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  <col min="8" max="8" width="24.140625" style="0" customWidth="1"/>
  </cols>
  <sheetData>
    <row r="1" spans="1:8" ht="30" customHeight="1">
      <c r="A1" s="548" t="s">
        <v>0</v>
      </c>
      <c r="B1" s="548"/>
      <c r="C1" s="548"/>
      <c r="D1" s="548"/>
      <c r="E1" s="548"/>
      <c r="F1" s="548"/>
      <c r="G1" s="548"/>
      <c r="H1" s="548"/>
    </row>
    <row r="2" ht="30" customHeight="1"/>
    <row r="3" ht="30" customHeight="1"/>
    <row r="4" ht="30" customHeight="1"/>
    <row r="5" spans="1:8" ht="30" customHeight="1">
      <c r="A5" s="747" t="s">
        <v>233</v>
      </c>
      <c r="B5" s="747"/>
      <c r="C5" s="747"/>
      <c r="D5" s="747"/>
      <c r="E5" s="747"/>
      <c r="F5" s="747"/>
      <c r="G5" s="747"/>
      <c r="H5" s="747"/>
    </row>
    <row r="6" ht="30" customHeight="1"/>
    <row r="7" spans="1:6" ht="30" customHeight="1">
      <c r="A7" s="748" t="str">
        <f>'Spielplan Samstag m U14'!A6:AD6</f>
        <v>Kellinghusen</v>
      </c>
      <c r="B7" s="748"/>
      <c r="C7" s="73"/>
      <c r="D7" s="83">
        <v>42266</v>
      </c>
      <c r="E7" s="80" t="s">
        <v>62</v>
      </c>
      <c r="F7" s="84">
        <f>D7+1</f>
        <v>42267</v>
      </c>
    </row>
    <row r="8" spans="1:4" ht="30" customHeight="1">
      <c r="A8" s="579"/>
      <c r="B8" s="579"/>
      <c r="C8" s="579"/>
      <c r="D8" s="82"/>
    </row>
    <row r="9" ht="30" customHeight="1"/>
    <row r="10" spans="1:10" ht="30" customHeight="1">
      <c r="A10" s="745" t="s">
        <v>63</v>
      </c>
      <c r="B10" s="745"/>
      <c r="C10" s="745"/>
      <c r="D10" s="745"/>
      <c r="E10" s="85"/>
      <c r="F10" s="746" t="str">
        <f>'Spielplan Samstag m U14'!H11</f>
        <v>männliche Jugend U 14</v>
      </c>
      <c r="G10" s="746"/>
      <c r="H10" s="746"/>
      <c r="J10" s="73"/>
    </row>
    <row r="11" ht="30" customHeight="1">
      <c r="J11" s="73"/>
    </row>
    <row r="12" spans="2:10" ht="30" customHeight="1">
      <c r="B12" s="86" t="s">
        <v>50</v>
      </c>
      <c r="C12" s="744" t="str">
        <f>IF(VLOOKUP(H12,'Nam-Konv'!A$2:B$14,2,FALSE)="","",VLOOKUP(H12,'Nam-Konv'!A$2:B$14,2,FALSE))</f>
        <v>Schwäbischer Turnerbund</v>
      </c>
      <c r="D12" s="744"/>
      <c r="E12" s="744"/>
      <c r="F12" s="744"/>
      <c r="G12" s="744"/>
      <c r="H12" s="481" t="str">
        <f>IF('Spielplan Sonntag m U14'!AB28+'Spielplan Sonntag m U14'!AD28=0,"",IF('Spielplan Sonntag m U14'!AB28=2,'Spielplan Sonntag m U14'!G28,'Spielplan Sonntag m U14'!I28))</f>
        <v>Schwaben</v>
      </c>
      <c r="J12" s="73"/>
    </row>
    <row r="13" spans="2:10" ht="30" customHeight="1">
      <c r="B13" s="86" t="s">
        <v>52</v>
      </c>
      <c r="C13" s="744" t="str">
        <f>IF(VLOOKUP(H13,'Nam-Konv'!A$2:B$14,2,FALSE)="","",VLOOKUP(H13,'Nam-Konv'!A$2:B$14,2,FALSE))</f>
        <v>LTV Mecklenburg-Vorpommern</v>
      </c>
      <c r="D13" s="744"/>
      <c r="E13" s="744"/>
      <c r="F13" s="744"/>
      <c r="G13" s="744"/>
      <c r="H13" s="481" t="str">
        <f>IF('Spielplan Sonntag m U14'!AB28+'Spielplan Sonntag m U14'!AD28=0,"",IF('Spielplan Sonntag m U14'!AB28=2,'Spielplan Sonntag m U14'!I28,'Spielplan Sonntag m U14'!G28))</f>
        <v>Mecklenburg-VP</v>
      </c>
      <c r="J13" s="73"/>
    </row>
    <row r="14" spans="2:10" ht="30" customHeight="1">
      <c r="B14" s="86" t="s">
        <v>54</v>
      </c>
      <c r="C14" s="744" t="str">
        <f>IF(VLOOKUP(H14,'Nam-Konv'!A$2:B$14,2,FALSE)="","",VLOOKUP(H14,'Nam-Konv'!A$2:B$14,2,FALSE))</f>
        <v>Niedersächsischer Turner-Bund</v>
      </c>
      <c r="D14" s="744"/>
      <c r="E14" s="744"/>
      <c r="F14" s="744"/>
      <c r="G14" s="744"/>
      <c r="H14" s="481" t="str">
        <f>IF('Spielplan Sonntag m U14'!AB26+'Spielplan Sonntag m U14'!AD26=0,"",IF('Spielplan Sonntag m U14'!AB26=2,'Spielplan Sonntag m U14'!G26,'Spielplan Sonntag m U14'!I26))</f>
        <v>Niedersachsen</v>
      </c>
      <c r="J14" s="73"/>
    </row>
    <row r="15" spans="2:10" ht="30" customHeight="1">
      <c r="B15" s="86" t="s">
        <v>51</v>
      </c>
      <c r="C15" s="744" t="str">
        <f>IF(VLOOKUP(H15,'Nam-Konv'!A$2:B$14,2,FALSE)="","",VLOOKUP(H15,'Nam-Konv'!A$2:B$14,2,FALSE))</f>
        <v>Schleswig-Holsteinischer Turnverband</v>
      </c>
      <c r="D15" s="744"/>
      <c r="E15" s="744"/>
      <c r="F15" s="744"/>
      <c r="G15" s="744"/>
      <c r="H15" s="481" t="str">
        <f>IF('Spielplan Sonntag m U14'!AB26+'Spielplan Sonntag m U14'!AD26=0,"",IF('Spielplan Sonntag m U14'!AB26=2,'Spielplan Sonntag m U14'!I26,'Spielplan Sonntag m U14'!G26))</f>
        <v>Schleswig-Holstein</v>
      </c>
      <c r="J15" s="73"/>
    </row>
    <row r="16" spans="2:10" ht="30" customHeight="1">
      <c r="B16" s="86" t="s">
        <v>53</v>
      </c>
      <c r="C16" s="744" t="str">
        <f>IF(VLOOKUP(H16,'Nam-Konv'!A$2:B$14,2,FALSE)="","",VLOOKUP(H16,'Nam-Konv'!A$2:B$14,2,FALSE))</f>
        <v>Badischer Turner-Bund</v>
      </c>
      <c r="D16" s="744"/>
      <c r="E16" s="744"/>
      <c r="F16" s="744"/>
      <c r="G16" s="744"/>
      <c r="H16" s="481" t="str">
        <f>IF('Spielplan Sonntag m U14'!AB24+'Spielplan Sonntag m U14'!AD24=0,"",IF('Spielplan Sonntag m U14'!AB24=2,'Spielplan Sonntag m U14'!G24,'Spielplan Sonntag m U14'!I24))</f>
        <v>Baden</v>
      </c>
      <c r="J16" s="73"/>
    </row>
    <row r="17" spans="2:10" ht="30" customHeight="1">
      <c r="B17" s="86" t="s">
        <v>55</v>
      </c>
      <c r="C17" s="744" t="str">
        <f>IF(VLOOKUP(H17,'Nam-Konv'!A$2:B$14,2,FALSE)="","",VLOOKUP(H17,'Nam-Konv'!A$2:B$14,2,FALSE))</f>
        <v>Rheinischer Turnerbund</v>
      </c>
      <c r="D17" s="744"/>
      <c r="E17" s="744"/>
      <c r="F17" s="744"/>
      <c r="G17" s="744"/>
      <c r="H17" s="481" t="str">
        <f>IF('Spielplan Sonntag m U14'!AB24+'Spielplan Sonntag m U14'!AD24=0,"",IF('Spielplan Sonntag m U14'!AB24=2,'Spielplan Sonntag m U14'!I24,'Spielplan Sonntag m U14'!G24))</f>
        <v>Rheinland</v>
      </c>
      <c r="J17" s="73"/>
    </row>
    <row r="18" spans="2:10" ht="30" customHeight="1">
      <c r="B18" s="86" t="s">
        <v>56</v>
      </c>
      <c r="C18" s="744" t="str">
        <f>IF(VLOOKUP(H18,'Nam-Konv'!A$2:B$14,2,FALSE)="","",VLOOKUP(H18,'Nam-Konv'!A$2:B$14,2,FALSE))</f>
        <v>Bayerischer Turnspiel-Verband</v>
      </c>
      <c r="D18" s="744"/>
      <c r="E18" s="744"/>
      <c r="F18" s="744"/>
      <c r="G18" s="744"/>
      <c r="H18" s="481" t="str">
        <f>'Gruppe F'!F23</f>
        <v>Bayern</v>
      </c>
      <c r="J18" s="73"/>
    </row>
    <row r="19" spans="2:10" ht="30" customHeight="1">
      <c r="B19" s="86" t="s">
        <v>57</v>
      </c>
      <c r="C19" s="744" t="str">
        <f>IF(VLOOKUP(H19,'Nam-Konv'!A$2:B$14,2,FALSE)="","",VLOOKUP(H19,'Nam-Konv'!A$2:B$14,2,FALSE))</f>
        <v>Westfälischer Turnerbund</v>
      </c>
      <c r="D19" s="744"/>
      <c r="E19" s="744"/>
      <c r="F19" s="744"/>
      <c r="G19" s="744"/>
      <c r="H19" s="481" t="str">
        <f>'Gruppe F'!F24</f>
        <v>Westfalen</v>
      </c>
      <c r="J19" s="73"/>
    </row>
    <row r="20" spans="2:10" ht="30" customHeight="1">
      <c r="B20" s="86" t="s">
        <v>58</v>
      </c>
      <c r="C20" s="744" t="str">
        <f>IF(VLOOKUP(H20,'Nam-Konv'!A$2:B$14,2,FALSE)="","",VLOOKUP(H20,'Nam-Konv'!A$2:B$14,2,FALSE))</f>
        <v>Sächsischer Turn-Verband</v>
      </c>
      <c r="D20" s="744"/>
      <c r="E20" s="744"/>
      <c r="F20" s="744"/>
      <c r="G20" s="744"/>
      <c r="H20" s="481" t="str">
        <f>'Gruppe F'!F25</f>
        <v>Sachsen</v>
      </c>
      <c r="J20" s="73"/>
    </row>
    <row r="21" spans="2:10" ht="30" customHeight="1">
      <c r="B21" s="86" t="s">
        <v>59</v>
      </c>
      <c r="C21" s="744" t="str">
        <f>IF(VLOOKUP(H21,'Nam-Konv'!A$2:B$14,2,FALSE)="","",VLOOKUP(H21,'Nam-Konv'!A$2:B$14,2,FALSE))</f>
        <v>Berliner/Märkischer Turnerbund</v>
      </c>
      <c r="D21" s="744"/>
      <c r="E21" s="744"/>
      <c r="F21" s="744"/>
      <c r="G21" s="744"/>
      <c r="H21" s="481" t="str">
        <f>'Gruppe G'!F26</f>
        <v>Berlin-BB</v>
      </c>
      <c r="J21" s="73"/>
    </row>
    <row r="22" spans="2:10" ht="30" customHeight="1">
      <c r="B22" s="86" t="s">
        <v>60</v>
      </c>
      <c r="C22" s="744" t="str">
        <f>IF(VLOOKUP(H22,'Nam-Konv'!A$2:B$14,2,FALSE)="","",VLOOKUP(H22,'Nam-Konv'!A$2:B$14,2,FALSE))</f>
        <v>Thüringer Turnverband</v>
      </c>
      <c r="D22" s="744"/>
      <c r="E22" s="744"/>
      <c r="F22" s="744"/>
      <c r="G22" s="744"/>
      <c r="H22" s="481" t="str">
        <f>'Gruppe G'!F27</f>
        <v>Thüringen</v>
      </c>
      <c r="J22" s="73"/>
    </row>
    <row r="23" spans="2:10" ht="30" customHeight="1">
      <c r="B23" s="86" t="s">
        <v>61</v>
      </c>
      <c r="C23" s="744" t="str">
        <f>IF(VLOOKUP(H23,'Nam-Konv'!A$2:B$14,2,FALSE)="","",VLOOKUP(H23,'Nam-Konv'!A$2:B$14,2,FALSE))</f>
        <v>Hessischer Turnverband</v>
      </c>
      <c r="D23" s="744"/>
      <c r="E23" s="744"/>
      <c r="F23" s="744"/>
      <c r="G23" s="744"/>
      <c r="H23" s="481" t="str">
        <f>'Gruppe G'!F28</f>
        <v>Hessen</v>
      </c>
      <c r="J23" s="73"/>
    </row>
    <row r="24" spans="2:10" ht="30" customHeight="1">
      <c r="B24" s="86" t="s">
        <v>157</v>
      </c>
      <c r="C24" s="744" t="str">
        <f>IF(VLOOKUP(H24,'Nam-Konv'!A$2:B$14,2,FALSE)="","",VLOOKUP(H24,'Nam-Konv'!A$2:B$14,2,FALSE))</f>
        <v>Pfälzer Turnerbund</v>
      </c>
      <c r="D24" s="744"/>
      <c r="E24" s="744"/>
      <c r="F24" s="744"/>
      <c r="G24" s="744"/>
      <c r="H24" s="481" t="str">
        <f>'Gruppe G'!F29</f>
        <v>Pfalz</v>
      </c>
      <c r="J24" s="73"/>
    </row>
    <row r="25" spans="2:10" ht="30" customHeight="1">
      <c r="B25" s="86"/>
      <c r="J25" s="73"/>
    </row>
    <row r="26" ht="30" customHeight="1">
      <c r="B26" s="86"/>
    </row>
  </sheetData>
  <sheetProtection/>
  <mergeCells count="19">
    <mergeCell ref="C24:G24"/>
    <mergeCell ref="A1:H1"/>
    <mergeCell ref="A10:D10"/>
    <mergeCell ref="F10:H10"/>
    <mergeCell ref="A5:H5"/>
    <mergeCell ref="A7:B7"/>
    <mergeCell ref="A8:C8"/>
    <mergeCell ref="C12:G12"/>
    <mergeCell ref="C13:G13"/>
    <mergeCell ref="C14:G14"/>
    <mergeCell ref="C21:G21"/>
    <mergeCell ref="C22:G22"/>
    <mergeCell ref="C23:G23"/>
    <mergeCell ref="C15:G15"/>
    <mergeCell ref="C16:G16"/>
    <mergeCell ref="C17:G17"/>
    <mergeCell ref="C18:G18"/>
    <mergeCell ref="C19:G19"/>
    <mergeCell ref="C20:G2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2" width="35.8515625" style="478" customWidth="1"/>
    <col min="3" max="16384" width="11.421875" style="478" customWidth="1"/>
  </cols>
  <sheetData>
    <row r="1" spans="1:2" ht="34.5" customHeight="1">
      <c r="A1" s="749" t="s">
        <v>137</v>
      </c>
      <c r="B1" s="749"/>
    </row>
    <row r="2" spans="1:2" ht="27" customHeight="1">
      <c r="A2" s="480" t="s">
        <v>10</v>
      </c>
      <c r="B2" s="73" t="s">
        <v>227</v>
      </c>
    </row>
    <row r="3" spans="1:2" ht="27" customHeight="1">
      <c r="A3" s="480" t="s">
        <v>8</v>
      </c>
      <c r="B3" s="73" t="s">
        <v>228</v>
      </c>
    </row>
    <row r="4" spans="1:2" ht="27" customHeight="1">
      <c r="A4" s="480" t="s">
        <v>219</v>
      </c>
      <c r="B4" s="73" t="s">
        <v>136</v>
      </c>
    </row>
    <row r="5" spans="1:2" ht="27" customHeight="1">
      <c r="A5" s="480" t="s">
        <v>6</v>
      </c>
      <c r="B5" s="73" t="s">
        <v>135</v>
      </c>
    </row>
    <row r="6" spans="1:2" ht="27" customHeight="1">
      <c r="A6" s="480" t="s">
        <v>140</v>
      </c>
      <c r="B6" s="73" t="s">
        <v>138</v>
      </c>
    </row>
    <row r="7" spans="1:2" ht="27" customHeight="1">
      <c r="A7" s="480" t="s">
        <v>4</v>
      </c>
      <c r="B7" s="73" t="s">
        <v>229</v>
      </c>
    </row>
    <row r="8" spans="1:2" ht="27" customHeight="1">
      <c r="A8" s="480" t="s">
        <v>139</v>
      </c>
      <c r="B8" s="73" t="s">
        <v>141</v>
      </c>
    </row>
    <row r="9" spans="1:2" ht="27" customHeight="1">
      <c r="A9" s="480" t="s">
        <v>13</v>
      </c>
      <c r="B9" s="73" t="s">
        <v>134</v>
      </c>
    </row>
    <row r="10" spans="1:2" ht="27" customHeight="1">
      <c r="A10" s="480" t="s">
        <v>11</v>
      </c>
      <c r="B10" s="73" t="s">
        <v>231</v>
      </c>
    </row>
    <row r="11" spans="1:2" ht="27" customHeight="1">
      <c r="A11" s="480" t="s">
        <v>5</v>
      </c>
      <c r="B11" s="73" t="s">
        <v>226</v>
      </c>
    </row>
    <row r="12" spans="1:2" ht="27" customHeight="1">
      <c r="A12" s="480" t="s">
        <v>9</v>
      </c>
      <c r="B12" s="73" t="s">
        <v>133</v>
      </c>
    </row>
    <row r="13" spans="1:2" ht="27" customHeight="1">
      <c r="A13" s="480" t="s">
        <v>218</v>
      </c>
      <c r="B13" s="73" t="s">
        <v>225</v>
      </c>
    </row>
    <row r="14" spans="1:2" ht="27" customHeight="1">
      <c r="A14" s="480" t="s">
        <v>7</v>
      </c>
      <c r="B14" s="73" t="s">
        <v>230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</sheetData>
  <sheetProtection/>
  <mergeCells count="1">
    <mergeCell ref="A1:B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PageLayoutView="0" workbookViewId="0" topLeftCell="A13">
      <selection activeCell="A1" sqref="A1:AL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0.85546875" style="0" customWidth="1"/>
    <col min="28" max="29" width="5.7109375" style="0" customWidth="1"/>
    <col min="30" max="30" width="0.85546875" style="0" customWidth="1"/>
    <col min="31" max="31" width="5.7109375" style="0" customWidth="1"/>
    <col min="32" max="33" width="10.7109375" style="300" hidden="1" customWidth="1"/>
    <col min="34" max="34" width="10.7109375" style="301" hidden="1" customWidth="1"/>
    <col min="35" max="36" width="15.7109375" style="300" hidden="1" customWidth="1"/>
    <col min="37" max="37" width="15.7109375" style="301" hidden="1" customWidth="1"/>
    <col min="38" max="38" width="9.7109375" style="0" customWidth="1"/>
  </cols>
  <sheetData>
    <row r="1" spans="1:38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</row>
    <row r="2" ht="8.25" customHeight="1"/>
    <row r="3" spans="1:38" ht="28.5" customHeight="1">
      <c r="A3" s="579" t="s">
        <v>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</row>
    <row r="4" spans="2:38" ht="23.25" customHeight="1">
      <c r="B4" s="3"/>
      <c r="C4" s="3"/>
      <c r="D4" s="550" t="str">
        <f>'Spielplan Samstag m U14'!A6</f>
        <v>Kellinghusen</v>
      </c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3"/>
      <c r="P4" s="3"/>
      <c r="Q4" s="3"/>
      <c r="R4" s="3"/>
      <c r="S4" s="3"/>
      <c r="T4" s="575" t="str">
        <f>'Spielplan Samstag m U14'!B8</f>
        <v> 19.Sept. 2015</v>
      </c>
      <c r="U4" s="575"/>
      <c r="V4" s="575"/>
      <c r="W4" s="575"/>
      <c r="X4" s="575"/>
      <c r="Y4" s="575"/>
      <c r="Z4" s="576"/>
      <c r="AA4" s="576"/>
      <c r="AB4" s="576"/>
      <c r="AC4" s="5"/>
      <c r="AD4" s="5"/>
      <c r="AE4" s="5"/>
      <c r="AF4" s="302"/>
      <c r="AG4" s="302"/>
      <c r="AH4" s="303"/>
      <c r="AI4" s="302"/>
      <c r="AJ4" s="302"/>
      <c r="AK4" s="303"/>
      <c r="AL4" s="3"/>
    </row>
    <row r="5" spans="1:37" ht="18.75" customHeight="1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24"/>
      <c r="R5" s="24"/>
      <c r="S5" s="24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/>
    </row>
    <row r="6" spans="8:25" ht="24.75" customHeight="1" thickBot="1">
      <c r="H6" s="491" t="str">
        <f>'Spielplan Samstag m U14'!H11:L11</f>
        <v>männliche Jugend U 14</v>
      </c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589" t="s">
        <v>2</v>
      </c>
      <c r="U6" s="589"/>
      <c r="V6" s="589"/>
      <c r="W6" s="589"/>
      <c r="X6" s="589"/>
      <c r="Y6" s="589"/>
    </row>
    <row r="7" spans="1:38" ht="16.5" customHeight="1" thickTop="1">
      <c r="A7" s="49" t="s">
        <v>16</v>
      </c>
      <c r="B7" s="590" t="str">
        <f>A10</f>
        <v>Baden</v>
      </c>
      <c r="C7" s="591"/>
      <c r="D7" s="591"/>
      <c r="E7" s="591"/>
      <c r="F7" s="591"/>
      <c r="G7" s="592"/>
      <c r="H7" s="590" t="str">
        <f>A13</f>
        <v>Schleswig-Holstein</v>
      </c>
      <c r="I7" s="591"/>
      <c r="J7" s="591"/>
      <c r="K7" s="591"/>
      <c r="L7" s="591"/>
      <c r="M7" s="592"/>
      <c r="N7" s="599" t="str">
        <f>A16</f>
        <v>Westfalen</v>
      </c>
      <c r="O7" s="600"/>
      <c r="P7" s="600"/>
      <c r="Q7" s="600"/>
      <c r="R7" s="600"/>
      <c r="S7" s="601"/>
      <c r="T7" s="590" t="str">
        <f>A19</f>
        <v>Pfalz</v>
      </c>
      <c r="U7" s="591"/>
      <c r="V7" s="591"/>
      <c r="W7" s="591"/>
      <c r="X7" s="591"/>
      <c r="Y7" s="592"/>
      <c r="Z7" s="580" t="s">
        <v>45</v>
      </c>
      <c r="AA7" s="581"/>
      <c r="AB7" s="582"/>
      <c r="AC7" s="328"/>
      <c r="AD7" s="284"/>
      <c r="AE7" s="285"/>
      <c r="AF7" s="304" t="s">
        <v>110</v>
      </c>
      <c r="AG7" s="304" t="s">
        <v>111</v>
      </c>
      <c r="AH7" s="305" t="s">
        <v>112</v>
      </c>
      <c r="AI7" s="304" t="s">
        <v>113</v>
      </c>
      <c r="AJ7" s="304" t="s">
        <v>114</v>
      </c>
      <c r="AK7" s="305"/>
      <c r="AL7" s="630" t="s">
        <v>46</v>
      </c>
    </row>
    <row r="8" spans="1:38" ht="16.5" customHeight="1">
      <c r="A8" s="50"/>
      <c r="B8" s="593"/>
      <c r="C8" s="594"/>
      <c r="D8" s="594"/>
      <c r="E8" s="594"/>
      <c r="F8" s="594"/>
      <c r="G8" s="595"/>
      <c r="H8" s="593"/>
      <c r="I8" s="594"/>
      <c r="J8" s="594"/>
      <c r="K8" s="594"/>
      <c r="L8" s="594"/>
      <c r="M8" s="595"/>
      <c r="N8" s="602"/>
      <c r="O8" s="603"/>
      <c r="P8" s="603"/>
      <c r="Q8" s="603"/>
      <c r="R8" s="603"/>
      <c r="S8" s="604"/>
      <c r="T8" s="593"/>
      <c r="U8" s="594"/>
      <c r="V8" s="594"/>
      <c r="W8" s="594"/>
      <c r="X8" s="594"/>
      <c r="Y8" s="595"/>
      <c r="Z8" s="583" t="s">
        <v>21</v>
      </c>
      <c r="AA8" s="584"/>
      <c r="AB8" s="585"/>
      <c r="AC8" s="287"/>
      <c r="AD8" s="51"/>
      <c r="AE8" s="286"/>
      <c r="AF8" s="306" t="s">
        <v>115</v>
      </c>
      <c r="AG8" s="306" t="s">
        <v>115</v>
      </c>
      <c r="AH8" s="307" t="s">
        <v>92</v>
      </c>
      <c r="AI8" s="306" t="s">
        <v>92</v>
      </c>
      <c r="AJ8" s="306" t="s">
        <v>22</v>
      </c>
      <c r="AK8" s="307" t="s">
        <v>46</v>
      </c>
      <c r="AL8" s="631"/>
    </row>
    <row r="9" spans="1:38" ht="16.5" customHeight="1" thickBot="1">
      <c r="A9" s="50"/>
      <c r="B9" s="596"/>
      <c r="C9" s="597"/>
      <c r="D9" s="597"/>
      <c r="E9" s="597"/>
      <c r="F9" s="597"/>
      <c r="G9" s="598"/>
      <c r="H9" s="596"/>
      <c r="I9" s="597"/>
      <c r="J9" s="597"/>
      <c r="K9" s="597"/>
      <c r="L9" s="597"/>
      <c r="M9" s="598"/>
      <c r="N9" s="605"/>
      <c r="O9" s="606"/>
      <c r="P9" s="606"/>
      <c r="Q9" s="606"/>
      <c r="R9" s="606"/>
      <c r="S9" s="607"/>
      <c r="T9" s="596"/>
      <c r="U9" s="597"/>
      <c r="V9" s="597"/>
      <c r="W9" s="597"/>
      <c r="X9" s="597"/>
      <c r="Y9" s="598"/>
      <c r="Z9" s="583" t="s">
        <v>109</v>
      </c>
      <c r="AA9" s="584"/>
      <c r="AB9" s="585"/>
      <c r="AC9" s="586" t="s">
        <v>22</v>
      </c>
      <c r="AD9" s="587"/>
      <c r="AE9" s="588"/>
      <c r="AF9" s="306" t="s">
        <v>116</v>
      </c>
      <c r="AG9" s="306" t="s">
        <v>117</v>
      </c>
      <c r="AH9" s="307" t="s">
        <v>116</v>
      </c>
      <c r="AI9" s="306" t="s">
        <v>117</v>
      </c>
      <c r="AJ9" s="306"/>
      <c r="AK9" s="307" t="s">
        <v>118</v>
      </c>
      <c r="AL9" s="632"/>
    </row>
    <row r="10" spans="1:38" ht="16.5" customHeight="1" thickTop="1">
      <c r="A10" s="590" t="str">
        <f>'Spielplan Samstag m U14'!D11</f>
        <v>Baden</v>
      </c>
      <c r="B10" s="608" t="s">
        <v>47</v>
      </c>
      <c r="C10" s="609"/>
      <c r="D10" s="609"/>
      <c r="E10" s="609" t="s">
        <v>45</v>
      </c>
      <c r="F10" s="609"/>
      <c r="G10" s="610"/>
      <c r="H10" s="53">
        <f>'Spielplan Samstag m U14'!$M31</f>
        <v>11</v>
      </c>
      <c r="I10" s="54" t="s">
        <v>25</v>
      </c>
      <c r="J10" s="283">
        <f>'Spielplan Samstag m U14'!$O31</f>
        <v>4</v>
      </c>
      <c r="K10" s="53">
        <f>'Spielplan Samstag m U14'!$V31</f>
        <v>21</v>
      </c>
      <c r="L10" s="54" t="s">
        <v>25</v>
      </c>
      <c r="M10" s="56">
        <f>'Spielplan Samstag m U14'!$X31</f>
        <v>26</v>
      </c>
      <c r="N10" s="53">
        <f>'Spielplan Samstag m U14'!$M22</f>
        <v>13</v>
      </c>
      <c r="O10" s="54" t="s">
        <v>25</v>
      </c>
      <c r="P10" s="283">
        <f>'Spielplan Samstag m U14'!$O22</f>
        <v>11</v>
      </c>
      <c r="Q10" s="53">
        <f>'Spielplan Samstag m U14'!$V22</f>
        <v>24</v>
      </c>
      <c r="R10" s="54" t="s">
        <v>25</v>
      </c>
      <c r="S10" s="56">
        <f>'Spielplan Samstag m U14'!$X22</f>
        <v>18</v>
      </c>
      <c r="T10" s="53">
        <f>'Spielplan Samstag m U14'!$M26</f>
        <v>11</v>
      </c>
      <c r="U10" s="54" t="s">
        <v>25</v>
      </c>
      <c r="V10" s="283">
        <f>'Spielplan Samstag m U14'!$O26</f>
        <v>1</v>
      </c>
      <c r="W10" s="53">
        <f>'Spielplan Samstag m U14'!$V26</f>
        <v>22</v>
      </c>
      <c r="X10" s="54" t="s">
        <v>25</v>
      </c>
      <c r="Y10" s="56">
        <f>'Spielplan Samstag m U14'!$X26</f>
        <v>5</v>
      </c>
      <c r="Z10" s="81">
        <f>K10+Q10+W10</f>
        <v>67</v>
      </c>
      <c r="AA10" s="57" t="s">
        <v>25</v>
      </c>
      <c r="AB10" s="326">
        <f>M10+S10+Y10</f>
        <v>49</v>
      </c>
      <c r="AC10" s="329"/>
      <c r="AD10" s="58"/>
      <c r="AE10" s="288"/>
      <c r="AF10" s="323">
        <f>Z10</f>
        <v>67</v>
      </c>
      <c r="AG10" s="308">
        <f>(Z10-AB10)*1000</f>
        <v>18000</v>
      </c>
      <c r="AH10" s="308"/>
      <c r="AI10" s="308"/>
      <c r="AJ10" s="308"/>
      <c r="AK10" s="308"/>
      <c r="AL10" s="633">
        <f>IF('Spielplan Samstag m U14'!AB$31+'Spielplan Samstag m U14'!AD$31=0,"",IF(AK11="","",RANK(AK11,AK$11:AK$21,0)))</f>
        <v>2</v>
      </c>
    </row>
    <row r="11" spans="1:38" ht="16.5" customHeight="1">
      <c r="A11" s="593"/>
      <c r="B11" s="611" t="s">
        <v>48</v>
      </c>
      <c r="C11" s="612"/>
      <c r="D11" s="612"/>
      <c r="E11" s="612" t="s">
        <v>21</v>
      </c>
      <c r="F11" s="612"/>
      <c r="G11" s="613"/>
      <c r="H11" s="293">
        <f>'Spielplan Samstag m U14'!$P31</f>
        <v>9</v>
      </c>
      <c r="I11" s="59" t="s">
        <v>25</v>
      </c>
      <c r="J11" s="282">
        <f>'Spielplan Samstag m U14'!$R31</f>
        <v>11</v>
      </c>
      <c r="K11" s="61">
        <f>'Spielplan Samstag m U14'!$Y31</f>
        <v>1</v>
      </c>
      <c r="L11" s="62" t="s">
        <v>25</v>
      </c>
      <c r="M11" s="64">
        <f>'Spielplan Samstag m U14'!$AA31</f>
        <v>2</v>
      </c>
      <c r="N11" s="293">
        <f>'Spielplan Samstag m U14'!$P22</f>
        <v>11</v>
      </c>
      <c r="O11" s="59" t="s">
        <v>25</v>
      </c>
      <c r="P11" s="282">
        <f>'Spielplan Samstag m U14'!$R22</f>
        <v>7</v>
      </c>
      <c r="Q11" s="61">
        <f>'Spielplan Samstag m U14'!$Y22</f>
        <v>2</v>
      </c>
      <c r="R11" s="62" t="s">
        <v>25</v>
      </c>
      <c r="S11" s="64">
        <f>'Spielplan Samstag m U14'!$AA22</f>
        <v>0</v>
      </c>
      <c r="T11" s="293">
        <f>'Spielplan Samstag m U14'!$P26</f>
        <v>11</v>
      </c>
      <c r="U11" s="59" t="s">
        <v>25</v>
      </c>
      <c r="V11" s="282">
        <f>'Spielplan Samstag m U14'!$R26</f>
        <v>4</v>
      </c>
      <c r="W11" s="61">
        <f>'Spielplan Samstag m U14'!$Y26</f>
        <v>2</v>
      </c>
      <c r="X11" s="62" t="s">
        <v>25</v>
      </c>
      <c r="Y11" s="64">
        <f>'Spielplan Samstag m U14'!$AA26</f>
        <v>0</v>
      </c>
      <c r="Z11" s="65">
        <f>K11+Q11+W11</f>
        <v>5</v>
      </c>
      <c r="AA11" s="66" t="s">
        <v>25</v>
      </c>
      <c r="AB11" s="327">
        <f>M11+S11+Y11</f>
        <v>2</v>
      </c>
      <c r="AC11" s="330"/>
      <c r="AD11" s="67"/>
      <c r="AE11" s="289"/>
      <c r="AF11" s="324"/>
      <c r="AG11" s="309"/>
      <c r="AH11" s="309">
        <f>Z11*100000</f>
        <v>500000</v>
      </c>
      <c r="AI11" s="309">
        <f>(Z11-AB11)*1000000</f>
        <v>3000000</v>
      </c>
      <c r="AJ11" s="310"/>
      <c r="AK11" s="309">
        <f>AJ12+AI11+AH11+AG10+AF10</f>
        <v>43518067</v>
      </c>
      <c r="AL11" s="634"/>
    </row>
    <row r="12" spans="1:38" ht="16.5" customHeight="1" thickBot="1">
      <c r="A12" s="593"/>
      <c r="B12" s="614" t="s">
        <v>49</v>
      </c>
      <c r="C12" s="615"/>
      <c r="D12" s="615"/>
      <c r="E12" s="615" t="s">
        <v>22</v>
      </c>
      <c r="F12" s="615"/>
      <c r="G12" s="616"/>
      <c r="H12" s="297">
        <f>'Spielplan Samstag m U14'!$S31</f>
        <v>1</v>
      </c>
      <c r="I12" s="63" t="s">
        <v>25</v>
      </c>
      <c r="J12" s="295">
        <f>'Spielplan Samstag m U14'!$U31</f>
        <v>11</v>
      </c>
      <c r="K12" s="70">
        <f>'Spielplan Samstag m U14'!$AB31</f>
        <v>0</v>
      </c>
      <c r="L12" s="71" t="s">
        <v>25</v>
      </c>
      <c r="M12" s="72">
        <f>'Spielplan Samstag m U14'!$AD31</f>
        <v>2</v>
      </c>
      <c r="N12" s="297">
        <f>'Spielplan Samstag m U14'!$S22</f>
        <v>0</v>
      </c>
      <c r="O12" s="63" t="s">
        <v>25</v>
      </c>
      <c r="P12" s="295">
        <f>'Spielplan Samstag m U14'!$U22</f>
        <v>0</v>
      </c>
      <c r="Q12" s="70">
        <f>'Spielplan Samstag m U14'!$AB22</f>
        <v>2</v>
      </c>
      <c r="R12" s="71" t="s">
        <v>25</v>
      </c>
      <c r="S12" s="72">
        <f>'Spielplan Samstag m U14'!$AD22</f>
        <v>0</v>
      </c>
      <c r="T12" s="297">
        <f>'Spielplan Samstag m U14'!$S26</f>
        <v>0</v>
      </c>
      <c r="U12" s="63" t="s">
        <v>25</v>
      </c>
      <c r="V12" s="295">
        <f>'Spielplan Samstag m U14'!$U26</f>
        <v>0</v>
      </c>
      <c r="W12" s="70">
        <f>'Spielplan Samstag m U14'!$AB26</f>
        <v>2</v>
      </c>
      <c r="X12" s="71" t="s">
        <v>25</v>
      </c>
      <c r="Y12" s="72">
        <f>'Spielplan Samstag m U14'!$AD26</f>
        <v>0</v>
      </c>
      <c r="Z12" s="637">
        <f>Z10-AB10</f>
        <v>18</v>
      </c>
      <c r="AA12" s="638"/>
      <c r="AB12" s="639"/>
      <c r="AC12" s="331">
        <f>K12+Q12+W12</f>
        <v>4</v>
      </c>
      <c r="AD12" s="263" t="s">
        <v>25</v>
      </c>
      <c r="AE12" s="296">
        <f>M12+S12+Y12</f>
        <v>2</v>
      </c>
      <c r="AF12" s="325"/>
      <c r="AG12" s="311"/>
      <c r="AH12" s="311"/>
      <c r="AI12" s="311"/>
      <c r="AJ12" s="312">
        <f>AC12*10000000</f>
        <v>40000000</v>
      </c>
      <c r="AK12" s="311"/>
      <c r="AL12" s="635"/>
    </row>
    <row r="13" spans="1:38" ht="16.5" customHeight="1" thickTop="1">
      <c r="A13" s="618" t="str">
        <f>'Spielplan Samstag m U14'!D12</f>
        <v>Schleswig-Holstein</v>
      </c>
      <c r="B13" s="55">
        <f>J10</f>
        <v>4</v>
      </c>
      <c r="C13" s="55" t="s">
        <v>25</v>
      </c>
      <c r="D13" s="298">
        <f>H10</f>
        <v>11</v>
      </c>
      <c r="E13" s="53">
        <f>M10</f>
        <v>26</v>
      </c>
      <c r="F13" s="54" t="s">
        <v>25</v>
      </c>
      <c r="G13" s="56">
        <f>K10</f>
        <v>21</v>
      </c>
      <c r="H13" s="621"/>
      <c r="I13" s="622"/>
      <c r="J13" s="622"/>
      <c r="K13" s="622"/>
      <c r="L13" s="622"/>
      <c r="M13" s="623"/>
      <c r="N13" s="53">
        <f>'Spielplan Samstag m U14'!$M27</f>
        <v>11</v>
      </c>
      <c r="O13" s="54" t="s">
        <v>25</v>
      </c>
      <c r="P13" s="283">
        <f>'Spielplan Samstag m U14'!$O27</f>
        <v>6</v>
      </c>
      <c r="Q13" s="53">
        <f>'Spielplan Samstag m U14'!$V27</f>
        <v>22</v>
      </c>
      <c r="R13" s="54" t="s">
        <v>25</v>
      </c>
      <c r="S13" s="56">
        <f>'Spielplan Samstag m U14'!$X27</f>
        <v>11</v>
      </c>
      <c r="T13" s="53">
        <f>'Spielplan Samstag m U14'!$M23</f>
        <v>11</v>
      </c>
      <c r="U13" s="54" t="s">
        <v>25</v>
      </c>
      <c r="V13" s="283">
        <f>'Spielplan Samstag m U14'!$O23</f>
        <v>3</v>
      </c>
      <c r="W13" s="53">
        <f>'Spielplan Samstag m U14'!$V23</f>
        <v>22</v>
      </c>
      <c r="X13" s="54" t="s">
        <v>25</v>
      </c>
      <c r="Y13" s="56">
        <f>'Spielplan Samstag m U14'!$X23</f>
        <v>6</v>
      </c>
      <c r="Z13" s="81">
        <f>E13+Q13+W13</f>
        <v>70</v>
      </c>
      <c r="AA13" s="75" t="s">
        <v>25</v>
      </c>
      <c r="AB13" s="326">
        <f>G13+S13+Y13</f>
        <v>38</v>
      </c>
      <c r="AC13" s="329"/>
      <c r="AD13" s="58"/>
      <c r="AE13" s="288"/>
      <c r="AF13" s="323">
        <f>Z13</f>
        <v>70</v>
      </c>
      <c r="AG13" s="308">
        <f>(Z13-AB13)*1000</f>
        <v>32000</v>
      </c>
      <c r="AH13" s="308"/>
      <c r="AI13" s="308"/>
      <c r="AJ13" s="308"/>
      <c r="AK13" s="308"/>
      <c r="AL13" s="633">
        <f>IF('Spielplan Samstag m U14'!AB$31+'Spielplan Samstag m U14'!AD$31=0,"",IF(AK14="","",RANK(AK14,AK$11:AK$21,0)))</f>
        <v>1</v>
      </c>
    </row>
    <row r="14" spans="1:38" ht="16.5" customHeight="1">
      <c r="A14" s="619"/>
      <c r="B14" s="59">
        <f>J11</f>
        <v>11</v>
      </c>
      <c r="C14" s="59" t="s">
        <v>25</v>
      </c>
      <c r="D14" s="60">
        <f>H11</f>
        <v>9</v>
      </c>
      <c r="E14" s="61">
        <f>M11</f>
        <v>2</v>
      </c>
      <c r="F14" s="62" t="s">
        <v>25</v>
      </c>
      <c r="G14" s="64">
        <f>K11</f>
        <v>1</v>
      </c>
      <c r="H14" s="624"/>
      <c r="I14" s="625"/>
      <c r="J14" s="625"/>
      <c r="K14" s="625"/>
      <c r="L14" s="625"/>
      <c r="M14" s="626"/>
      <c r="N14" s="293">
        <f>'Spielplan Samstag m U14'!$P27</f>
        <v>11</v>
      </c>
      <c r="O14" s="59" t="s">
        <v>25</v>
      </c>
      <c r="P14" s="282">
        <f>'Spielplan Samstag m U14'!$R27</f>
        <v>5</v>
      </c>
      <c r="Q14" s="61">
        <f>'Spielplan Samstag m U14'!$Y27</f>
        <v>2</v>
      </c>
      <c r="R14" s="62" t="s">
        <v>25</v>
      </c>
      <c r="S14" s="64">
        <f>'Spielplan Samstag m U14'!$AA27</f>
        <v>0</v>
      </c>
      <c r="T14" s="293">
        <f>'Spielplan Samstag m U14'!$P23</f>
        <v>11</v>
      </c>
      <c r="U14" s="59" t="s">
        <v>25</v>
      </c>
      <c r="V14" s="282">
        <f>'Spielplan Samstag m U14'!$R23</f>
        <v>3</v>
      </c>
      <c r="W14" s="61">
        <f>'Spielplan Samstag m U14'!$Y23</f>
        <v>2</v>
      </c>
      <c r="X14" s="62" t="s">
        <v>25</v>
      </c>
      <c r="Y14" s="64">
        <f>'Spielplan Samstag m U14'!$AA23</f>
        <v>0</v>
      </c>
      <c r="Z14" s="65">
        <f>E14+Q14+W14</f>
        <v>6</v>
      </c>
      <c r="AA14" s="76" t="s">
        <v>25</v>
      </c>
      <c r="AB14" s="327">
        <f>G14+S14+Y14</f>
        <v>1</v>
      </c>
      <c r="AC14" s="330"/>
      <c r="AD14" s="67"/>
      <c r="AE14" s="289"/>
      <c r="AF14" s="324"/>
      <c r="AG14" s="309"/>
      <c r="AH14" s="309">
        <f>Z14*100000</f>
        <v>600000</v>
      </c>
      <c r="AI14" s="309">
        <f>(Z14-AB14)*1000000</f>
        <v>5000000</v>
      </c>
      <c r="AJ14" s="310"/>
      <c r="AK14" s="309">
        <f>AJ15+AI14+AH14+AG13+AF13</f>
        <v>65632070</v>
      </c>
      <c r="AL14" s="634"/>
    </row>
    <row r="15" spans="1:38" ht="16.5" customHeight="1" thickBot="1">
      <c r="A15" s="619"/>
      <c r="B15" s="294">
        <f>J12</f>
        <v>11</v>
      </c>
      <c r="C15" s="292" t="s">
        <v>25</v>
      </c>
      <c r="D15" s="299">
        <f>H12</f>
        <v>1</v>
      </c>
      <c r="E15" s="68">
        <f>M12</f>
        <v>2</v>
      </c>
      <c r="F15" s="69" t="s">
        <v>25</v>
      </c>
      <c r="G15" s="77">
        <f>K12</f>
        <v>0</v>
      </c>
      <c r="H15" s="627"/>
      <c r="I15" s="628"/>
      <c r="J15" s="628"/>
      <c r="K15" s="628"/>
      <c r="L15" s="628"/>
      <c r="M15" s="629"/>
      <c r="N15" s="297">
        <f>'Spielplan Samstag m U14'!$S27</f>
        <v>0</v>
      </c>
      <c r="O15" s="63" t="s">
        <v>25</v>
      </c>
      <c r="P15" s="295">
        <f>'Spielplan Samstag m U14'!$U27</f>
        <v>0</v>
      </c>
      <c r="Q15" s="70">
        <f>'Spielplan Samstag m U14'!$AB27</f>
        <v>2</v>
      </c>
      <c r="R15" s="71" t="s">
        <v>25</v>
      </c>
      <c r="S15" s="72">
        <f>'Spielplan Samstag m U14'!$AD27</f>
        <v>0</v>
      </c>
      <c r="T15" s="297">
        <f>'Spielplan Samstag m U14'!$S23</f>
        <v>0</v>
      </c>
      <c r="U15" s="63" t="s">
        <v>25</v>
      </c>
      <c r="V15" s="295">
        <f>'Spielplan Samstag m U14'!$U23</f>
        <v>0</v>
      </c>
      <c r="W15" s="70">
        <f>'Spielplan Samstag m U14'!$AB23</f>
        <v>2</v>
      </c>
      <c r="X15" s="71" t="s">
        <v>25</v>
      </c>
      <c r="Y15" s="72">
        <f>'Spielplan Samstag m U14'!$AD23</f>
        <v>0</v>
      </c>
      <c r="Z15" s="637">
        <f>Z13-AB13</f>
        <v>32</v>
      </c>
      <c r="AA15" s="638"/>
      <c r="AB15" s="639"/>
      <c r="AC15" s="332">
        <f>E15+Q15+W15</f>
        <v>6</v>
      </c>
      <c r="AD15" s="74" t="s">
        <v>25</v>
      </c>
      <c r="AE15" s="290">
        <f>G15+S15+Y15</f>
        <v>0</v>
      </c>
      <c r="AF15" s="325"/>
      <c r="AG15" s="311"/>
      <c r="AH15" s="311"/>
      <c r="AI15" s="311"/>
      <c r="AJ15" s="312">
        <f>AC15*10000000</f>
        <v>60000000</v>
      </c>
      <c r="AK15" s="311"/>
      <c r="AL15" s="635"/>
    </row>
    <row r="16" spans="1:38" ht="16.5" customHeight="1" thickTop="1">
      <c r="A16" s="618" t="str">
        <f>'Spielplan Samstag m U14'!D13</f>
        <v>Westfalen</v>
      </c>
      <c r="B16" s="55">
        <f>P10</f>
        <v>11</v>
      </c>
      <c r="C16" s="55" t="s">
        <v>25</v>
      </c>
      <c r="D16" s="298">
        <f>N10</f>
        <v>13</v>
      </c>
      <c r="E16" s="53">
        <f>S10</f>
        <v>18</v>
      </c>
      <c r="F16" s="54" t="s">
        <v>25</v>
      </c>
      <c r="G16" s="56">
        <f>Q10</f>
        <v>24</v>
      </c>
      <c r="H16" s="55">
        <f>P13</f>
        <v>6</v>
      </c>
      <c r="I16" s="55" t="s">
        <v>25</v>
      </c>
      <c r="J16" s="298">
        <f>N13</f>
        <v>11</v>
      </c>
      <c r="K16" s="53">
        <f>S13</f>
        <v>11</v>
      </c>
      <c r="L16" s="54" t="s">
        <v>25</v>
      </c>
      <c r="M16" s="56">
        <f>Q13</f>
        <v>22</v>
      </c>
      <c r="N16" s="621"/>
      <c r="O16" s="622"/>
      <c r="P16" s="622"/>
      <c r="Q16" s="622"/>
      <c r="R16" s="622"/>
      <c r="S16" s="623"/>
      <c r="T16" s="53">
        <f>'Spielplan Samstag m U14'!$M30</f>
        <v>11</v>
      </c>
      <c r="U16" s="54" t="s">
        <v>25</v>
      </c>
      <c r="V16" s="283">
        <f>'Spielplan Samstag m U14'!$O30</f>
        <v>4</v>
      </c>
      <c r="W16" s="53">
        <f>'Spielplan Samstag m U14'!$V30</f>
        <v>22</v>
      </c>
      <c r="X16" s="54" t="s">
        <v>25</v>
      </c>
      <c r="Y16" s="56">
        <f>'Spielplan Samstag m U14'!$X30</f>
        <v>9</v>
      </c>
      <c r="Z16" s="81">
        <f>E16+K16+W16</f>
        <v>51</v>
      </c>
      <c r="AA16" s="75" t="s">
        <v>25</v>
      </c>
      <c r="AB16" s="326">
        <f>G16+M16+Y16</f>
        <v>55</v>
      </c>
      <c r="AC16" s="329"/>
      <c r="AD16" s="58"/>
      <c r="AE16" s="288"/>
      <c r="AF16" s="323">
        <f>Z16</f>
        <v>51</v>
      </c>
      <c r="AG16" s="308">
        <f>(Z16-AB16)*1000</f>
        <v>-4000</v>
      </c>
      <c r="AH16" s="308"/>
      <c r="AI16" s="308"/>
      <c r="AJ16" s="308"/>
      <c r="AK16" s="308"/>
      <c r="AL16" s="633">
        <f>IF('Spielplan Samstag m U14'!AB$31+'Spielplan Samstag m U14'!AD$31=0,"",IF(AK17="","",RANK(AK17,AK$11:AK$21,0)))</f>
        <v>3</v>
      </c>
    </row>
    <row r="17" spans="1:38" ht="16.5" customHeight="1">
      <c r="A17" s="619"/>
      <c r="B17" s="59">
        <f>P11</f>
        <v>7</v>
      </c>
      <c r="C17" s="59" t="s">
        <v>25</v>
      </c>
      <c r="D17" s="60">
        <f>N11</f>
        <v>11</v>
      </c>
      <c r="E17" s="61">
        <f>S11</f>
        <v>0</v>
      </c>
      <c r="F17" s="62" t="s">
        <v>25</v>
      </c>
      <c r="G17" s="64">
        <f>Q11</f>
        <v>2</v>
      </c>
      <c r="H17" s="59">
        <f>P14</f>
        <v>5</v>
      </c>
      <c r="I17" s="59" t="s">
        <v>25</v>
      </c>
      <c r="J17" s="60">
        <f>N14</f>
        <v>11</v>
      </c>
      <c r="K17" s="61">
        <f>S14</f>
        <v>0</v>
      </c>
      <c r="L17" s="62" t="s">
        <v>25</v>
      </c>
      <c r="M17" s="64">
        <f>Q14</f>
        <v>2</v>
      </c>
      <c r="N17" s="624"/>
      <c r="O17" s="625"/>
      <c r="P17" s="625"/>
      <c r="Q17" s="625"/>
      <c r="R17" s="625"/>
      <c r="S17" s="626"/>
      <c r="T17" s="293">
        <f>'Spielplan Samstag m U14'!$P30</f>
        <v>11</v>
      </c>
      <c r="U17" s="59" t="s">
        <v>25</v>
      </c>
      <c r="V17" s="282">
        <f>'Spielplan Samstag m U14'!$R30</f>
        <v>5</v>
      </c>
      <c r="W17" s="61">
        <f>'Spielplan Samstag m U14'!$Y30</f>
        <v>2</v>
      </c>
      <c r="X17" s="62" t="s">
        <v>25</v>
      </c>
      <c r="Y17" s="64">
        <f>'Spielplan Samstag m U14'!$AA30</f>
        <v>0</v>
      </c>
      <c r="Z17" s="65">
        <f>E17+K17+W17</f>
        <v>2</v>
      </c>
      <c r="AA17" s="76" t="s">
        <v>25</v>
      </c>
      <c r="AB17" s="327">
        <f>G17+M17+Y17</f>
        <v>4</v>
      </c>
      <c r="AC17" s="330"/>
      <c r="AD17" s="67"/>
      <c r="AE17" s="289"/>
      <c r="AF17" s="324"/>
      <c r="AG17" s="309"/>
      <c r="AH17" s="309">
        <f>Z17*100000</f>
        <v>200000</v>
      </c>
      <c r="AI17" s="309">
        <f>(Z17-AB17)*1000000</f>
        <v>-2000000</v>
      </c>
      <c r="AJ17" s="310"/>
      <c r="AK17" s="309">
        <f>AJ18+AI17+AH17+AG16+AF16</f>
        <v>18196051</v>
      </c>
      <c r="AL17" s="634"/>
    </row>
    <row r="18" spans="1:38" ht="16.5" customHeight="1" thickBot="1">
      <c r="A18" s="619"/>
      <c r="B18" s="294">
        <f>P12</f>
        <v>0</v>
      </c>
      <c r="C18" s="292" t="s">
        <v>25</v>
      </c>
      <c r="D18" s="299">
        <f>N12</f>
        <v>0</v>
      </c>
      <c r="E18" s="68">
        <f>S12</f>
        <v>0</v>
      </c>
      <c r="F18" s="69" t="s">
        <v>25</v>
      </c>
      <c r="G18" s="77">
        <f>Q12</f>
        <v>2</v>
      </c>
      <c r="H18" s="294">
        <f>P15</f>
        <v>0</v>
      </c>
      <c r="I18" s="292" t="s">
        <v>25</v>
      </c>
      <c r="J18" s="299">
        <f>N15</f>
        <v>0</v>
      </c>
      <c r="K18" s="68">
        <f>S15</f>
        <v>0</v>
      </c>
      <c r="L18" s="69" t="s">
        <v>25</v>
      </c>
      <c r="M18" s="77">
        <f>Q15</f>
        <v>2</v>
      </c>
      <c r="N18" s="627"/>
      <c r="O18" s="628"/>
      <c r="P18" s="628"/>
      <c r="Q18" s="628"/>
      <c r="R18" s="628"/>
      <c r="S18" s="629"/>
      <c r="T18" s="297">
        <f>'Spielplan Samstag m U14'!$S30</f>
        <v>0</v>
      </c>
      <c r="U18" s="63" t="s">
        <v>25</v>
      </c>
      <c r="V18" s="295">
        <f>'Spielplan Samstag m U14'!$U30</f>
        <v>0</v>
      </c>
      <c r="W18" s="70">
        <f>'Spielplan Samstag m U14'!$AB30</f>
        <v>2</v>
      </c>
      <c r="X18" s="71" t="s">
        <v>25</v>
      </c>
      <c r="Y18" s="72">
        <f>'Spielplan Samstag m U14'!$AD30</f>
        <v>0</v>
      </c>
      <c r="Z18" s="637">
        <f>Z16-AB16</f>
        <v>-4</v>
      </c>
      <c r="AA18" s="638"/>
      <c r="AB18" s="639"/>
      <c r="AC18" s="332">
        <f>E18+K18+W18</f>
        <v>2</v>
      </c>
      <c r="AD18" s="74" t="s">
        <v>25</v>
      </c>
      <c r="AE18" s="290">
        <f>G18+M18+Y18</f>
        <v>4</v>
      </c>
      <c r="AF18" s="325"/>
      <c r="AG18" s="311"/>
      <c r="AH18" s="311"/>
      <c r="AI18" s="311"/>
      <c r="AJ18" s="312">
        <f>AC18*10000000</f>
        <v>20000000</v>
      </c>
      <c r="AK18" s="311"/>
      <c r="AL18" s="635"/>
    </row>
    <row r="19" spans="1:38" ht="16.5" customHeight="1" thickTop="1">
      <c r="A19" s="618" t="str">
        <f>'Spielplan Samstag m U14'!D14</f>
        <v>Pfalz</v>
      </c>
      <c r="B19" s="55">
        <f>V10</f>
        <v>1</v>
      </c>
      <c r="C19" s="55" t="s">
        <v>25</v>
      </c>
      <c r="D19" s="298">
        <f>T10</f>
        <v>11</v>
      </c>
      <c r="E19" s="53">
        <f>Y10</f>
        <v>5</v>
      </c>
      <c r="F19" s="54" t="s">
        <v>25</v>
      </c>
      <c r="G19" s="56">
        <f>W10</f>
        <v>22</v>
      </c>
      <c r="H19" s="55">
        <f>V13</f>
        <v>3</v>
      </c>
      <c r="I19" s="55" t="s">
        <v>25</v>
      </c>
      <c r="J19" s="298">
        <f>T13</f>
        <v>11</v>
      </c>
      <c r="K19" s="53">
        <f>Y13</f>
        <v>6</v>
      </c>
      <c r="L19" s="54" t="s">
        <v>25</v>
      </c>
      <c r="M19" s="56">
        <f>W13</f>
        <v>22</v>
      </c>
      <c r="N19" s="55">
        <f>V16</f>
        <v>4</v>
      </c>
      <c r="O19" s="55" t="s">
        <v>25</v>
      </c>
      <c r="P19" s="298">
        <f>T16</f>
        <v>11</v>
      </c>
      <c r="Q19" s="53">
        <f>Y16</f>
        <v>9</v>
      </c>
      <c r="R19" s="54" t="s">
        <v>25</v>
      </c>
      <c r="S19" s="56">
        <f>W16</f>
        <v>22</v>
      </c>
      <c r="T19" s="621"/>
      <c r="U19" s="622"/>
      <c r="V19" s="622"/>
      <c r="W19" s="622"/>
      <c r="X19" s="622"/>
      <c r="Y19" s="623"/>
      <c r="Z19" s="81">
        <f>E19+K19+Q19</f>
        <v>20</v>
      </c>
      <c r="AA19" s="75" t="s">
        <v>25</v>
      </c>
      <c r="AB19" s="326">
        <f>G19+M19+S19</f>
        <v>66</v>
      </c>
      <c r="AC19" s="329"/>
      <c r="AD19" s="58"/>
      <c r="AE19" s="288"/>
      <c r="AF19" s="323">
        <f>Z19</f>
        <v>20</v>
      </c>
      <c r="AG19" s="308">
        <f>(Z19-AB19)*1000</f>
        <v>-46000</v>
      </c>
      <c r="AH19" s="308"/>
      <c r="AI19" s="308"/>
      <c r="AJ19" s="308"/>
      <c r="AK19" s="308"/>
      <c r="AL19" s="633">
        <f>IF('Spielplan Samstag m U14'!AB$31+'Spielplan Samstag m U14'!AD$31=0,"",IF(AK20="","",RANK(AK20,AK$11:AK$21,0)))</f>
        <v>4</v>
      </c>
    </row>
    <row r="20" spans="1:38" ht="16.5" customHeight="1">
      <c r="A20" s="619"/>
      <c r="B20" s="59">
        <f>V11</f>
        <v>4</v>
      </c>
      <c r="C20" s="59" t="s">
        <v>25</v>
      </c>
      <c r="D20" s="60">
        <f>T11</f>
        <v>11</v>
      </c>
      <c r="E20" s="61">
        <f>Y11</f>
        <v>0</v>
      </c>
      <c r="F20" s="62" t="s">
        <v>25</v>
      </c>
      <c r="G20" s="64">
        <f>W11</f>
        <v>2</v>
      </c>
      <c r="H20" s="59">
        <f>V14</f>
        <v>3</v>
      </c>
      <c r="I20" s="59" t="s">
        <v>25</v>
      </c>
      <c r="J20" s="60">
        <f>T14</f>
        <v>11</v>
      </c>
      <c r="K20" s="61">
        <f>Y14</f>
        <v>0</v>
      </c>
      <c r="L20" s="62" t="s">
        <v>25</v>
      </c>
      <c r="M20" s="64">
        <f>W14</f>
        <v>2</v>
      </c>
      <c r="N20" s="59">
        <f>V17</f>
        <v>5</v>
      </c>
      <c r="O20" s="59" t="s">
        <v>25</v>
      </c>
      <c r="P20" s="60">
        <f>T17</f>
        <v>11</v>
      </c>
      <c r="Q20" s="61">
        <f>Y17</f>
        <v>0</v>
      </c>
      <c r="R20" s="62" t="s">
        <v>25</v>
      </c>
      <c r="S20" s="64">
        <f>W17</f>
        <v>2</v>
      </c>
      <c r="T20" s="624"/>
      <c r="U20" s="625"/>
      <c r="V20" s="625"/>
      <c r="W20" s="625"/>
      <c r="X20" s="625"/>
      <c r="Y20" s="626"/>
      <c r="Z20" s="65">
        <f>E20+K20+Q20</f>
        <v>0</v>
      </c>
      <c r="AA20" s="76" t="s">
        <v>25</v>
      </c>
      <c r="AB20" s="327">
        <f>G20+M20+S20</f>
        <v>6</v>
      </c>
      <c r="AC20" s="330"/>
      <c r="AD20" s="67"/>
      <c r="AE20" s="289"/>
      <c r="AF20" s="324"/>
      <c r="AG20" s="309"/>
      <c r="AH20" s="309">
        <f>Z20*100000</f>
        <v>0</v>
      </c>
      <c r="AI20" s="309">
        <f>(Z20-AB20)*1000000</f>
        <v>-6000000</v>
      </c>
      <c r="AJ20" s="310"/>
      <c r="AK20" s="309">
        <f>AJ21+AI20+AH20+AG19+AF19</f>
        <v>-6045980</v>
      </c>
      <c r="AL20" s="634"/>
    </row>
    <row r="21" spans="1:38" ht="16.5" customHeight="1" thickBot="1">
      <c r="A21" s="620"/>
      <c r="B21" s="294">
        <f>V12</f>
        <v>0</v>
      </c>
      <c r="C21" s="292" t="s">
        <v>25</v>
      </c>
      <c r="D21" s="299">
        <f>T12</f>
        <v>0</v>
      </c>
      <c r="E21" s="68">
        <f>Y12</f>
        <v>0</v>
      </c>
      <c r="F21" s="69" t="s">
        <v>25</v>
      </c>
      <c r="G21" s="77">
        <f>W12</f>
        <v>2</v>
      </c>
      <c r="H21" s="294">
        <f>V15</f>
        <v>0</v>
      </c>
      <c r="I21" s="292" t="s">
        <v>25</v>
      </c>
      <c r="J21" s="299">
        <f>T15</f>
        <v>0</v>
      </c>
      <c r="K21" s="68">
        <f>Y15</f>
        <v>0</v>
      </c>
      <c r="L21" s="69" t="s">
        <v>25</v>
      </c>
      <c r="M21" s="77">
        <f>W15</f>
        <v>2</v>
      </c>
      <c r="N21" s="294">
        <f>V18</f>
        <v>0</v>
      </c>
      <c r="O21" s="292" t="s">
        <v>25</v>
      </c>
      <c r="P21" s="299">
        <f>T18</f>
        <v>0</v>
      </c>
      <c r="Q21" s="68">
        <f>Y18</f>
        <v>0</v>
      </c>
      <c r="R21" s="69" t="s">
        <v>25</v>
      </c>
      <c r="S21" s="77">
        <f>W18</f>
        <v>2</v>
      </c>
      <c r="T21" s="627"/>
      <c r="U21" s="628"/>
      <c r="V21" s="628"/>
      <c r="W21" s="628"/>
      <c r="X21" s="628"/>
      <c r="Y21" s="629"/>
      <c r="Z21" s="637">
        <f>Z19-AB19</f>
        <v>-46</v>
      </c>
      <c r="AA21" s="638"/>
      <c r="AB21" s="639"/>
      <c r="AC21" s="332">
        <f>E21+K21+Q21</f>
        <v>0</v>
      </c>
      <c r="AD21" s="74" t="s">
        <v>25</v>
      </c>
      <c r="AE21" s="290">
        <f>G21+M21+S21</f>
        <v>6</v>
      </c>
      <c r="AF21" s="325"/>
      <c r="AG21" s="311"/>
      <c r="AH21" s="311"/>
      <c r="AI21" s="311"/>
      <c r="AJ21" s="312">
        <f>AC21*10000000</f>
        <v>0</v>
      </c>
      <c r="AK21" s="311"/>
      <c r="AL21" s="635"/>
    </row>
    <row r="22" spans="26:38" s="26" customFormat="1" ht="19.5" customHeight="1" thickTop="1">
      <c r="Z22" s="78"/>
      <c r="AA22" s="78"/>
      <c r="AB22" s="78"/>
      <c r="AC22" s="78"/>
      <c r="AD22" s="78"/>
      <c r="AE22" s="318"/>
      <c r="AF22" s="317"/>
      <c r="AG22" s="317"/>
      <c r="AH22" s="317"/>
      <c r="AI22" s="317"/>
      <c r="AJ22" s="317"/>
      <c r="AK22" s="317"/>
      <c r="AL22" s="319"/>
    </row>
    <row r="23" spans="1:38" s="28" customFormat="1" ht="23.25" customHeight="1">
      <c r="A23" s="636" t="s">
        <v>119</v>
      </c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  <c r="AH23" s="636"/>
      <c r="AI23" s="636"/>
      <c r="AJ23" s="636"/>
      <c r="AK23" s="636"/>
      <c r="AL23" s="636"/>
    </row>
    <row r="24" spans="1:38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8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40"/>
      <c r="AD24" s="40"/>
      <c r="AE24" s="40"/>
      <c r="AF24" s="315"/>
      <c r="AG24" s="316"/>
      <c r="AH24" s="316"/>
      <c r="AI24" s="316"/>
      <c r="AJ24" s="313"/>
      <c r="AK24" s="316"/>
      <c r="AL24" s="320"/>
    </row>
    <row r="25" spans="1:38" ht="30" customHeight="1">
      <c r="A25" s="26"/>
      <c r="B25" s="321" t="s">
        <v>50</v>
      </c>
      <c r="C25" s="26"/>
      <c r="D25" s="26"/>
      <c r="E25" s="617" t="str">
        <f>IF(AL$10=1,A$10,IF(AL$13=1,A$13,IF(AL$16=1,A$16,IF(AL$19=1,A$19,""))))</f>
        <v>Schleswig-Holstein</v>
      </c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322"/>
      <c r="X25" s="322"/>
      <c r="Y25" s="322"/>
      <c r="Z25" s="617"/>
      <c r="AA25" s="617"/>
      <c r="AB25" s="617"/>
      <c r="AC25" s="617"/>
      <c r="AD25" s="617"/>
      <c r="AE25" s="617"/>
      <c r="AF25" s="313"/>
      <c r="AG25" s="313"/>
      <c r="AH25" s="313"/>
      <c r="AI25" s="313"/>
      <c r="AJ25" s="313"/>
      <c r="AK25" s="313"/>
      <c r="AL25" s="320"/>
    </row>
    <row r="26" spans="1:38" ht="30" customHeight="1">
      <c r="A26" s="26"/>
      <c r="B26" s="321" t="s">
        <v>52</v>
      </c>
      <c r="C26" s="26"/>
      <c r="D26" s="26"/>
      <c r="E26" s="617" t="str">
        <f>IF(AL$10=2,A$10,IF(AL$13=2,A$13,IF(AL$16=2,A$16,IF(AL$19=2,A$19,""))))</f>
        <v>Baden</v>
      </c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322"/>
      <c r="X26" s="322"/>
      <c r="Y26" s="322"/>
      <c r="Z26" s="617"/>
      <c r="AA26" s="617"/>
      <c r="AB26" s="617"/>
      <c r="AC26" s="617"/>
      <c r="AD26" s="617"/>
      <c r="AE26" s="617"/>
      <c r="AF26" s="314"/>
      <c r="AG26" s="313"/>
      <c r="AH26" s="313"/>
      <c r="AI26" s="313"/>
      <c r="AJ26" s="40"/>
      <c r="AK26" s="313"/>
      <c r="AL26" s="320"/>
    </row>
    <row r="27" spans="1:38" ht="30" customHeight="1">
      <c r="A27" s="26"/>
      <c r="B27" s="321" t="s">
        <v>54</v>
      </c>
      <c r="C27" s="26"/>
      <c r="D27" s="26"/>
      <c r="E27" s="617" t="str">
        <f>IF(AL$10=3,A$10,IF(AL$13=3,A$13,IF(AL$16=3,A$16,IF(AL$19=3,A$19,""))))</f>
        <v>Westfalen</v>
      </c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322"/>
      <c r="X27" s="322"/>
      <c r="Y27" s="322"/>
      <c r="Z27" s="617"/>
      <c r="AA27" s="617"/>
      <c r="AB27" s="617"/>
      <c r="AC27" s="617"/>
      <c r="AD27" s="617"/>
      <c r="AE27" s="617"/>
      <c r="AF27" s="315"/>
      <c r="AG27" s="316"/>
      <c r="AH27" s="316"/>
      <c r="AI27" s="316"/>
      <c r="AJ27" s="313"/>
      <c r="AK27" s="316"/>
      <c r="AL27" s="320"/>
    </row>
    <row r="28" spans="1:38" ht="30" customHeight="1">
      <c r="A28" s="26"/>
      <c r="B28" s="321" t="s">
        <v>51</v>
      </c>
      <c r="C28" s="26"/>
      <c r="D28" s="26"/>
      <c r="E28" s="617" t="str">
        <f>IF(AL$10=4,A$10,IF(AL$13=4,A$13,IF(AL$16=4,A$16,IF(AL$19=4,A$19,""))))</f>
        <v>Pfalz</v>
      </c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322"/>
      <c r="X28" s="322"/>
      <c r="Y28" s="322"/>
      <c r="Z28" s="617"/>
      <c r="AA28" s="617"/>
      <c r="AB28" s="617"/>
      <c r="AC28" s="617"/>
      <c r="AD28" s="617"/>
      <c r="AE28" s="617"/>
      <c r="AF28" s="315"/>
      <c r="AG28" s="316"/>
      <c r="AH28" s="316"/>
      <c r="AI28" s="316"/>
      <c r="AJ28" s="313"/>
      <c r="AK28" s="316"/>
      <c r="AL28" s="320"/>
    </row>
    <row r="29" spans="1:38" ht="30" customHeight="1">
      <c r="A29" s="26"/>
      <c r="B29" s="321"/>
      <c r="C29" s="26"/>
      <c r="D29" s="26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322"/>
      <c r="X29" s="322"/>
      <c r="Y29" s="322"/>
      <c r="Z29" s="617"/>
      <c r="AA29" s="617"/>
      <c r="AB29" s="617"/>
      <c r="AC29" s="617"/>
      <c r="AD29" s="617"/>
      <c r="AE29" s="617"/>
      <c r="AF29" s="315"/>
      <c r="AG29" s="316"/>
      <c r="AH29" s="316"/>
      <c r="AI29" s="316"/>
      <c r="AJ29" s="313"/>
      <c r="AK29" s="316"/>
      <c r="AL29" s="320"/>
    </row>
  </sheetData>
  <sheetProtection/>
  <mergeCells count="49">
    <mergeCell ref="E28:V28"/>
    <mergeCell ref="Z28:AE28"/>
    <mergeCell ref="E29:V29"/>
    <mergeCell ref="Z29:AE29"/>
    <mergeCell ref="Z12:AB12"/>
    <mergeCell ref="Z15:AB15"/>
    <mergeCell ref="Z18:AB18"/>
    <mergeCell ref="Z21:AB21"/>
    <mergeCell ref="E25:V25"/>
    <mergeCell ref="E26:V26"/>
    <mergeCell ref="AL7:AL9"/>
    <mergeCell ref="AL10:AL12"/>
    <mergeCell ref="AL13:AL15"/>
    <mergeCell ref="AL16:AL18"/>
    <mergeCell ref="AL19:AL21"/>
    <mergeCell ref="A23:AL23"/>
    <mergeCell ref="A13:A15"/>
    <mergeCell ref="H13:M15"/>
    <mergeCell ref="A16:A18"/>
    <mergeCell ref="N16:S18"/>
    <mergeCell ref="E27:V27"/>
    <mergeCell ref="Z25:AE25"/>
    <mergeCell ref="Z26:AE26"/>
    <mergeCell ref="Z27:AE27"/>
    <mergeCell ref="A19:A21"/>
    <mergeCell ref="T19:Y21"/>
    <mergeCell ref="A10:A12"/>
    <mergeCell ref="B10:D10"/>
    <mergeCell ref="E10:G10"/>
    <mergeCell ref="B11:D11"/>
    <mergeCell ref="E11:G11"/>
    <mergeCell ref="B12:D12"/>
    <mergeCell ref="E12:G12"/>
    <mergeCell ref="Z7:AB7"/>
    <mergeCell ref="Z8:AB8"/>
    <mergeCell ref="AC9:AE9"/>
    <mergeCell ref="Z9:AB9"/>
    <mergeCell ref="T6:Y6"/>
    <mergeCell ref="B7:G9"/>
    <mergeCell ref="H7:M9"/>
    <mergeCell ref="N7:S9"/>
    <mergeCell ref="T7:Y9"/>
    <mergeCell ref="D4:N4"/>
    <mergeCell ref="T4:Y4"/>
    <mergeCell ref="Z4:AB4"/>
    <mergeCell ref="A5:P5"/>
    <mergeCell ref="T5:AJ5"/>
    <mergeCell ref="A1:AL1"/>
    <mergeCell ref="A3:AL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colBreaks count="1" manualBreakCount="1"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PageLayoutView="0" workbookViewId="0" topLeftCell="A13">
      <selection activeCell="E25" sqref="E25:V25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5.7109375" style="0" customWidth="1"/>
    <col min="27" max="27" width="0.85546875" style="0" customWidth="1"/>
    <col min="28" max="29" width="5.7109375" style="0" customWidth="1"/>
    <col min="30" max="30" width="0.85546875" style="0" customWidth="1"/>
    <col min="31" max="31" width="5.7109375" style="0" customWidth="1"/>
    <col min="32" max="33" width="10.7109375" style="300" hidden="1" customWidth="1"/>
    <col min="34" max="34" width="10.7109375" style="301" hidden="1" customWidth="1"/>
    <col min="35" max="36" width="15.7109375" style="300" hidden="1" customWidth="1"/>
    <col min="37" max="37" width="15.7109375" style="301" hidden="1" customWidth="1"/>
    <col min="38" max="38" width="9.7109375" style="0" customWidth="1"/>
  </cols>
  <sheetData>
    <row r="1" spans="1:38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</row>
    <row r="2" ht="8.25" customHeight="1"/>
    <row r="3" spans="1:38" ht="28.5" customHeight="1">
      <c r="A3" s="579" t="s">
        <v>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</row>
    <row r="4" spans="2:38" ht="23.25" customHeight="1">
      <c r="B4" s="3"/>
      <c r="C4" s="3"/>
      <c r="D4" s="550" t="str">
        <f>'Spielplan Samstag m U14'!A6</f>
        <v>Kellinghusen</v>
      </c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3"/>
      <c r="P4" s="3"/>
      <c r="Q4" s="3"/>
      <c r="R4" s="3"/>
      <c r="S4" s="3"/>
      <c r="T4" s="575" t="str">
        <f>'Spielplan Samstag m U14'!B8</f>
        <v> 19.Sept. 2015</v>
      </c>
      <c r="U4" s="575"/>
      <c r="V4" s="575"/>
      <c r="W4" s="575"/>
      <c r="X4" s="575"/>
      <c r="Y4" s="575"/>
      <c r="Z4" s="576"/>
      <c r="AA4" s="576"/>
      <c r="AB4" s="576"/>
      <c r="AC4" s="5"/>
      <c r="AD4" s="5"/>
      <c r="AE4" s="5"/>
      <c r="AF4" s="302"/>
      <c r="AG4" s="302"/>
      <c r="AH4" s="303"/>
      <c r="AI4" s="302"/>
      <c r="AJ4" s="302"/>
      <c r="AK4" s="303"/>
      <c r="AL4" s="3"/>
    </row>
    <row r="5" spans="1:37" ht="18.75" customHeight="1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24"/>
      <c r="R5" s="24"/>
      <c r="S5" s="24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/>
    </row>
    <row r="6" spans="8:25" ht="24.75" customHeight="1" thickBot="1">
      <c r="H6" s="491" t="str">
        <f>'Spielplan Samstag m U14'!H11:L11</f>
        <v>männliche Jugend U 14</v>
      </c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589" t="s">
        <v>3</v>
      </c>
      <c r="U6" s="589"/>
      <c r="V6" s="589"/>
      <c r="W6" s="589"/>
      <c r="X6" s="589"/>
      <c r="Y6" s="589"/>
    </row>
    <row r="7" spans="1:38" ht="16.5" customHeight="1" thickTop="1">
      <c r="A7" s="49" t="s">
        <v>16</v>
      </c>
      <c r="B7" s="590" t="str">
        <f>A10</f>
        <v>Schwaben</v>
      </c>
      <c r="C7" s="591"/>
      <c r="D7" s="591"/>
      <c r="E7" s="591"/>
      <c r="F7" s="591"/>
      <c r="G7" s="592"/>
      <c r="H7" s="590" t="str">
        <f>A13</f>
        <v>Sachsen</v>
      </c>
      <c r="I7" s="591"/>
      <c r="J7" s="591"/>
      <c r="K7" s="591"/>
      <c r="L7" s="591"/>
      <c r="M7" s="592"/>
      <c r="N7" s="599" t="str">
        <f>A16</f>
        <v>Hessen</v>
      </c>
      <c r="O7" s="600"/>
      <c r="P7" s="600"/>
      <c r="Q7" s="600"/>
      <c r="R7" s="600"/>
      <c r="S7" s="601"/>
      <c r="T7" s="590" t="str">
        <f>A19</f>
        <v>Mecklenburg-VP</v>
      </c>
      <c r="U7" s="591"/>
      <c r="V7" s="591"/>
      <c r="W7" s="591"/>
      <c r="X7" s="591"/>
      <c r="Y7" s="592"/>
      <c r="Z7" s="580" t="s">
        <v>45</v>
      </c>
      <c r="AA7" s="581"/>
      <c r="AB7" s="582"/>
      <c r="AC7" s="328"/>
      <c r="AD7" s="284"/>
      <c r="AE7" s="285"/>
      <c r="AF7" s="304" t="s">
        <v>110</v>
      </c>
      <c r="AG7" s="304" t="s">
        <v>111</v>
      </c>
      <c r="AH7" s="305" t="s">
        <v>112</v>
      </c>
      <c r="AI7" s="304" t="s">
        <v>113</v>
      </c>
      <c r="AJ7" s="304" t="s">
        <v>114</v>
      </c>
      <c r="AK7" s="305"/>
      <c r="AL7" s="630" t="s">
        <v>46</v>
      </c>
    </row>
    <row r="8" spans="1:38" ht="16.5" customHeight="1">
      <c r="A8" s="50"/>
      <c r="B8" s="593"/>
      <c r="C8" s="594"/>
      <c r="D8" s="594"/>
      <c r="E8" s="594"/>
      <c r="F8" s="594"/>
      <c r="G8" s="595"/>
      <c r="H8" s="593"/>
      <c r="I8" s="594"/>
      <c r="J8" s="594"/>
      <c r="K8" s="594"/>
      <c r="L8" s="594"/>
      <c r="M8" s="595"/>
      <c r="N8" s="602"/>
      <c r="O8" s="603"/>
      <c r="P8" s="603"/>
      <c r="Q8" s="603"/>
      <c r="R8" s="603"/>
      <c r="S8" s="604"/>
      <c r="T8" s="593"/>
      <c r="U8" s="594"/>
      <c r="V8" s="594"/>
      <c r="W8" s="594"/>
      <c r="X8" s="594"/>
      <c r="Y8" s="595"/>
      <c r="Z8" s="583" t="s">
        <v>21</v>
      </c>
      <c r="AA8" s="584"/>
      <c r="AB8" s="585"/>
      <c r="AC8" s="287"/>
      <c r="AD8" s="51"/>
      <c r="AE8" s="286"/>
      <c r="AF8" s="306" t="s">
        <v>115</v>
      </c>
      <c r="AG8" s="306" t="s">
        <v>115</v>
      </c>
      <c r="AH8" s="307" t="s">
        <v>92</v>
      </c>
      <c r="AI8" s="306" t="s">
        <v>92</v>
      </c>
      <c r="AJ8" s="306" t="s">
        <v>22</v>
      </c>
      <c r="AK8" s="307" t="s">
        <v>46</v>
      </c>
      <c r="AL8" s="631"/>
    </row>
    <row r="9" spans="1:38" ht="16.5" customHeight="1" thickBot="1">
      <c r="A9" s="50"/>
      <c r="B9" s="596"/>
      <c r="C9" s="597"/>
      <c r="D9" s="597"/>
      <c r="E9" s="597"/>
      <c r="F9" s="597"/>
      <c r="G9" s="598"/>
      <c r="H9" s="596"/>
      <c r="I9" s="597"/>
      <c r="J9" s="597"/>
      <c r="K9" s="597"/>
      <c r="L9" s="597"/>
      <c r="M9" s="598"/>
      <c r="N9" s="605"/>
      <c r="O9" s="606"/>
      <c r="P9" s="606"/>
      <c r="Q9" s="606"/>
      <c r="R9" s="606"/>
      <c r="S9" s="607"/>
      <c r="T9" s="596"/>
      <c r="U9" s="597"/>
      <c r="V9" s="597"/>
      <c r="W9" s="597"/>
      <c r="X9" s="597"/>
      <c r="Y9" s="598"/>
      <c r="Z9" s="583" t="s">
        <v>109</v>
      </c>
      <c r="AA9" s="584"/>
      <c r="AB9" s="585"/>
      <c r="AC9" s="586" t="s">
        <v>22</v>
      </c>
      <c r="AD9" s="587"/>
      <c r="AE9" s="588"/>
      <c r="AF9" s="306" t="s">
        <v>116</v>
      </c>
      <c r="AG9" s="306" t="s">
        <v>117</v>
      </c>
      <c r="AH9" s="307" t="s">
        <v>116</v>
      </c>
      <c r="AI9" s="306" t="s">
        <v>117</v>
      </c>
      <c r="AJ9" s="306"/>
      <c r="AK9" s="307" t="s">
        <v>118</v>
      </c>
      <c r="AL9" s="632"/>
    </row>
    <row r="10" spans="1:38" ht="16.5" customHeight="1" thickTop="1">
      <c r="A10" s="618" t="str">
        <f>'Spielplan Samstag m U14'!N11</f>
        <v>Schwaben</v>
      </c>
      <c r="B10" s="640" t="s">
        <v>47</v>
      </c>
      <c r="C10" s="609"/>
      <c r="D10" s="609"/>
      <c r="E10" s="609" t="s">
        <v>45</v>
      </c>
      <c r="F10" s="609"/>
      <c r="G10" s="610"/>
      <c r="H10" s="53">
        <f>'Spielplan Samstag m U14'!$M33</f>
        <v>11</v>
      </c>
      <c r="I10" s="54" t="s">
        <v>25</v>
      </c>
      <c r="J10" s="283">
        <f>'Spielplan Samstag m U14'!$O33</f>
        <v>2</v>
      </c>
      <c r="K10" s="53">
        <f>'Spielplan Samstag m U14'!$V33</f>
        <v>22</v>
      </c>
      <c r="L10" s="54" t="s">
        <v>25</v>
      </c>
      <c r="M10" s="56">
        <f>'Spielplan Samstag m U14'!$X33</f>
        <v>7</v>
      </c>
      <c r="N10" s="53">
        <f>'Spielplan Samstag m U14'!$M28</f>
        <v>11</v>
      </c>
      <c r="O10" s="54" t="s">
        <v>25</v>
      </c>
      <c r="P10" s="283">
        <f>'Spielplan Samstag m U14'!$O28</f>
        <v>3</v>
      </c>
      <c r="Q10" s="53">
        <f>'Spielplan Samstag m U14'!$V28</f>
        <v>22</v>
      </c>
      <c r="R10" s="54" t="s">
        <v>25</v>
      </c>
      <c r="S10" s="56">
        <f>'Spielplan Samstag m U14'!$X28</f>
        <v>6</v>
      </c>
      <c r="T10" s="53">
        <f>'Spielplan Samstag m U14'!$M24</f>
        <v>11</v>
      </c>
      <c r="U10" s="54" t="s">
        <v>25</v>
      </c>
      <c r="V10" s="283">
        <f>'Spielplan Samstag m U14'!$O24</f>
        <v>5</v>
      </c>
      <c r="W10" s="53">
        <f>'Spielplan Samstag m U14'!$V24</f>
        <v>32</v>
      </c>
      <c r="X10" s="54" t="s">
        <v>25</v>
      </c>
      <c r="Y10" s="56">
        <f>'Spielplan Samstag m U14'!$X24</f>
        <v>22</v>
      </c>
      <c r="Z10" s="81">
        <f>K10+Q10+W10</f>
        <v>76</v>
      </c>
      <c r="AA10" s="57" t="s">
        <v>25</v>
      </c>
      <c r="AB10" s="326">
        <f>M10+S10+Y10</f>
        <v>35</v>
      </c>
      <c r="AC10" s="329"/>
      <c r="AD10" s="58"/>
      <c r="AE10" s="288"/>
      <c r="AF10" s="323">
        <f>Z10</f>
        <v>76</v>
      </c>
      <c r="AG10" s="308">
        <f>(Z10-AB10)*1000</f>
        <v>41000</v>
      </c>
      <c r="AH10" s="308"/>
      <c r="AI10" s="308"/>
      <c r="AJ10" s="308"/>
      <c r="AK10" s="308"/>
      <c r="AL10" s="633">
        <f>IF('Spielplan Samstag m U14'!AB$33+'Spielplan Samstag m U14'!AD$33=0,"",IF(AK11="","",RANK(AK11,AK$11:AK$21,0)))</f>
        <v>1</v>
      </c>
    </row>
    <row r="11" spans="1:38" ht="16.5" customHeight="1">
      <c r="A11" s="619"/>
      <c r="B11" s="641" t="s">
        <v>48</v>
      </c>
      <c r="C11" s="612"/>
      <c r="D11" s="612"/>
      <c r="E11" s="612" t="s">
        <v>21</v>
      </c>
      <c r="F11" s="612"/>
      <c r="G11" s="613"/>
      <c r="H11" s="293">
        <f>'Spielplan Samstag m U14'!$P33</f>
        <v>11</v>
      </c>
      <c r="I11" s="59" t="s">
        <v>25</v>
      </c>
      <c r="J11" s="282">
        <f>'Spielplan Samstag m U14'!$R33</f>
        <v>5</v>
      </c>
      <c r="K11" s="61">
        <f>'Spielplan Samstag m U14'!$Y33</f>
        <v>2</v>
      </c>
      <c r="L11" s="62" t="s">
        <v>25</v>
      </c>
      <c r="M11" s="64">
        <f>'Spielplan Samstag m U14'!$AA33</f>
        <v>0</v>
      </c>
      <c r="N11" s="293">
        <f>'Spielplan Samstag m U14'!$P28</f>
        <v>11</v>
      </c>
      <c r="O11" s="59" t="s">
        <v>25</v>
      </c>
      <c r="P11" s="282">
        <f>'Spielplan Samstag m U14'!$R28</f>
        <v>3</v>
      </c>
      <c r="Q11" s="61">
        <f>'Spielplan Samstag m U14'!$Y28</f>
        <v>2</v>
      </c>
      <c r="R11" s="62" t="s">
        <v>25</v>
      </c>
      <c r="S11" s="64">
        <f>'Spielplan Samstag m U14'!$AA28</f>
        <v>0</v>
      </c>
      <c r="T11" s="293">
        <f>'Spielplan Samstag m U14'!$P24</f>
        <v>10</v>
      </c>
      <c r="U11" s="59" t="s">
        <v>25</v>
      </c>
      <c r="V11" s="282">
        <f>'Spielplan Samstag m U14'!$R24</f>
        <v>12</v>
      </c>
      <c r="W11" s="61">
        <f>'Spielplan Samstag m U14'!$Y24</f>
        <v>2</v>
      </c>
      <c r="X11" s="62" t="s">
        <v>25</v>
      </c>
      <c r="Y11" s="64">
        <f>'Spielplan Samstag m U14'!$AA24</f>
        <v>1</v>
      </c>
      <c r="Z11" s="65">
        <f>K11+Q11+W11</f>
        <v>6</v>
      </c>
      <c r="AA11" s="66" t="s">
        <v>25</v>
      </c>
      <c r="AB11" s="327">
        <f>M11+S11+Y11</f>
        <v>1</v>
      </c>
      <c r="AC11" s="330"/>
      <c r="AD11" s="67"/>
      <c r="AE11" s="289"/>
      <c r="AF11" s="324"/>
      <c r="AG11" s="309"/>
      <c r="AH11" s="309">
        <f>Z11*100000</f>
        <v>600000</v>
      </c>
      <c r="AI11" s="309">
        <f>(Z11-AB11)*1000000</f>
        <v>5000000</v>
      </c>
      <c r="AJ11" s="310"/>
      <c r="AK11" s="309">
        <f>AJ12+AI11+AH11+AG10+AF10</f>
        <v>65641076</v>
      </c>
      <c r="AL11" s="634"/>
    </row>
    <row r="12" spans="1:38" ht="16.5" customHeight="1" thickBot="1">
      <c r="A12" s="619"/>
      <c r="B12" s="642" t="s">
        <v>49</v>
      </c>
      <c r="C12" s="615"/>
      <c r="D12" s="615"/>
      <c r="E12" s="615" t="s">
        <v>22</v>
      </c>
      <c r="F12" s="615"/>
      <c r="G12" s="616"/>
      <c r="H12" s="297">
        <f>'Spielplan Samstag m U14'!$S33</f>
        <v>0</v>
      </c>
      <c r="I12" s="63" t="s">
        <v>25</v>
      </c>
      <c r="J12" s="295">
        <f>'Spielplan Samstag m U14'!$U33</f>
        <v>0</v>
      </c>
      <c r="K12" s="70">
        <f>'Spielplan Samstag m U14'!$AB33</f>
        <v>2</v>
      </c>
      <c r="L12" s="71" t="s">
        <v>25</v>
      </c>
      <c r="M12" s="72">
        <f>'Spielplan Samstag m U14'!$AD33</f>
        <v>0</v>
      </c>
      <c r="N12" s="297">
        <f>'Spielplan Samstag m U14'!$S28</f>
        <v>0</v>
      </c>
      <c r="O12" s="63" t="s">
        <v>25</v>
      </c>
      <c r="P12" s="295">
        <f>'Spielplan Samstag m U14'!$U28</f>
        <v>0</v>
      </c>
      <c r="Q12" s="70">
        <f>'Spielplan Samstag m U14'!$AB28</f>
        <v>2</v>
      </c>
      <c r="R12" s="71" t="s">
        <v>25</v>
      </c>
      <c r="S12" s="72">
        <f>'Spielplan Samstag m U14'!$AD28</f>
        <v>0</v>
      </c>
      <c r="T12" s="297">
        <f>'Spielplan Samstag m U14'!$S24</f>
        <v>11</v>
      </c>
      <c r="U12" s="63" t="s">
        <v>25</v>
      </c>
      <c r="V12" s="295">
        <f>'Spielplan Samstag m U14'!$U24</f>
        <v>5</v>
      </c>
      <c r="W12" s="70">
        <f>'Spielplan Samstag m U14'!$AB24</f>
        <v>2</v>
      </c>
      <c r="X12" s="71" t="s">
        <v>25</v>
      </c>
      <c r="Y12" s="72">
        <f>'Spielplan Samstag m U14'!$AD24</f>
        <v>0</v>
      </c>
      <c r="Z12" s="637">
        <f>Z10-AB10</f>
        <v>41</v>
      </c>
      <c r="AA12" s="638"/>
      <c r="AB12" s="639"/>
      <c r="AC12" s="331">
        <f>K12+Q12+W12</f>
        <v>6</v>
      </c>
      <c r="AD12" s="263" t="s">
        <v>25</v>
      </c>
      <c r="AE12" s="296">
        <f>M12+S12+Y12</f>
        <v>0</v>
      </c>
      <c r="AF12" s="325"/>
      <c r="AG12" s="311"/>
      <c r="AH12" s="311"/>
      <c r="AI12" s="311"/>
      <c r="AJ12" s="312">
        <f>AC12*10000000</f>
        <v>60000000</v>
      </c>
      <c r="AK12" s="311"/>
      <c r="AL12" s="635"/>
    </row>
    <row r="13" spans="1:38" ht="16.5" customHeight="1" thickTop="1">
      <c r="A13" s="618" t="str">
        <f>'Spielplan Samstag m U14'!N12</f>
        <v>Sachsen</v>
      </c>
      <c r="B13" s="55">
        <f>J10</f>
        <v>2</v>
      </c>
      <c r="C13" s="55" t="s">
        <v>25</v>
      </c>
      <c r="D13" s="298">
        <f>H10</f>
        <v>11</v>
      </c>
      <c r="E13" s="53">
        <f>M10</f>
        <v>7</v>
      </c>
      <c r="F13" s="54" t="s">
        <v>25</v>
      </c>
      <c r="G13" s="56">
        <f>K10</f>
        <v>22</v>
      </c>
      <c r="H13" s="621"/>
      <c r="I13" s="622"/>
      <c r="J13" s="622"/>
      <c r="K13" s="622"/>
      <c r="L13" s="622"/>
      <c r="M13" s="623"/>
      <c r="N13" s="53">
        <f>'Spielplan Samstag m U14'!$M25</f>
        <v>7</v>
      </c>
      <c r="O13" s="54" t="s">
        <v>25</v>
      </c>
      <c r="P13" s="283">
        <f>'Spielplan Samstag m U14'!$O25</f>
        <v>11</v>
      </c>
      <c r="Q13" s="53">
        <f>'Spielplan Samstag m U14'!$V25</f>
        <v>29</v>
      </c>
      <c r="R13" s="54" t="s">
        <v>25</v>
      </c>
      <c r="S13" s="56">
        <f>'Spielplan Samstag m U14'!$X25</f>
        <v>28</v>
      </c>
      <c r="T13" s="53">
        <f>'Spielplan Samstag m U14'!$M29</f>
        <v>7</v>
      </c>
      <c r="U13" s="54" t="s">
        <v>25</v>
      </c>
      <c r="V13" s="283">
        <f>'Spielplan Samstag m U14'!$O29</f>
        <v>11</v>
      </c>
      <c r="W13" s="53">
        <f>'Spielplan Samstag m U14'!$V29</f>
        <v>12</v>
      </c>
      <c r="X13" s="54" t="s">
        <v>25</v>
      </c>
      <c r="Y13" s="56">
        <f>'Spielplan Samstag m U14'!$X29</f>
        <v>22</v>
      </c>
      <c r="Z13" s="81">
        <f>E13+Q13+W13</f>
        <v>48</v>
      </c>
      <c r="AA13" s="75" t="s">
        <v>25</v>
      </c>
      <c r="AB13" s="326">
        <f>G13+S13+Y13</f>
        <v>72</v>
      </c>
      <c r="AC13" s="329"/>
      <c r="AD13" s="58"/>
      <c r="AE13" s="288"/>
      <c r="AF13" s="323">
        <f>Z13</f>
        <v>48</v>
      </c>
      <c r="AG13" s="308">
        <f>(Z13-AB13)*1000</f>
        <v>-24000</v>
      </c>
      <c r="AH13" s="308"/>
      <c r="AI13" s="308"/>
      <c r="AJ13" s="308"/>
      <c r="AK13" s="308"/>
      <c r="AL13" s="633">
        <f>IF('Spielplan Samstag m U14'!AB$33+'Spielplan Samstag m U14'!AD$33=0,"",IF(AK14="","",RANK(AK14,AK$11:AK$21,0)))</f>
        <v>3</v>
      </c>
    </row>
    <row r="14" spans="1:38" ht="16.5" customHeight="1">
      <c r="A14" s="619"/>
      <c r="B14" s="59">
        <f>J11</f>
        <v>5</v>
      </c>
      <c r="C14" s="59" t="s">
        <v>25</v>
      </c>
      <c r="D14" s="60">
        <f>H11</f>
        <v>11</v>
      </c>
      <c r="E14" s="61">
        <f>M11</f>
        <v>0</v>
      </c>
      <c r="F14" s="62" t="s">
        <v>25</v>
      </c>
      <c r="G14" s="64">
        <f>K11</f>
        <v>2</v>
      </c>
      <c r="H14" s="624"/>
      <c r="I14" s="625"/>
      <c r="J14" s="625"/>
      <c r="K14" s="625"/>
      <c r="L14" s="625"/>
      <c r="M14" s="626"/>
      <c r="N14" s="293">
        <f>'Spielplan Samstag m U14'!$P25</f>
        <v>11</v>
      </c>
      <c r="O14" s="59" t="s">
        <v>25</v>
      </c>
      <c r="P14" s="282">
        <f>'Spielplan Samstag m U14'!$R25</f>
        <v>8</v>
      </c>
      <c r="Q14" s="61">
        <f>'Spielplan Samstag m U14'!$Y25</f>
        <v>2</v>
      </c>
      <c r="R14" s="62" t="s">
        <v>25</v>
      </c>
      <c r="S14" s="64">
        <f>'Spielplan Samstag m U14'!$AA25</f>
        <v>1</v>
      </c>
      <c r="T14" s="293">
        <f>'Spielplan Samstag m U14'!$P29</f>
        <v>5</v>
      </c>
      <c r="U14" s="59" t="s">
        <v>25</v>
      </c>
      <c r="V14" s="282">
        <f>'Spielplan Samstag m U14'!$R29</f>
        <v>11</v>
      </c>
      <c r="W14" s="61">
        <f>'Spielplan Samstag m U14'!$Y29</f>
        <v>0</v>
      </c>
      <c r="X14" s="62" t="s">
        <v>25</v>
      </c>
      <c r="Y14" s="64">
        <f>'Spielplan Samstag m U14'!$AA29</f>
        <v>2</v>
      </c>
      <c r="Z14" s="65">
        <f>E14+Q14+W14</f>
        <v>2</v>
      </c>
      <c r="AA14" s="76" t="s">
        <v>25</v>
      </c>
      <c r="AB14" s="327">
        <f>G14+S14+Y14</f>
        <v>5</v>
      </c>
      <c r="AC14" s="330"/>
      <c r="AD14" s="67"/>
      <c r="AE14" s="289"/>
      <c r="AF14" s="324"/>
      <c r="AG14" s="309"/>
      <c r="AH14" s="309">
        <f>Z14*100000</f>
        <v>200000</v>
      </c>
      <c r="AI14" s="309">
        <f>(Z14-AB14)*1000000</f>
        <v>-3000000</v>
      </c>
      <c r="AJ14" s="310"/>
      <c r="AK14" s="309">
        <f>AJ15+AI14+AH14+AG13+AF13</f>
        <v>17176048</v>
      </c>
      <c r="AL14" s="634"/>
    </row>
    <row r="15" spans="1:38" ht="16.5" customHeight="1" thickBot="1">
      <c r="A15" s="619"/>
      <c r="B15" s="294">
        <f>J12</f>
        <v>0</v>
      </c>
      <c r="C15" s="292" t="s">
        <v>25</v>
      </c>
      <c r="D15" s="299">
        <f>H12</f>
        <v>0</v>
      </c>
      <c r="E15" s="68">
        <f>M12</f>
        <v>0</v>
      </c>
      <c r="F15" s="69" t="s">
        <v>25</v>
      </c>
      <c r="G15" s="77">
        <f>K12</f>
        <v>2</v>
      </c>
      <c r="H15" s="627"/>
      <c r="I15" s="628"/>
      <c r="J15" s="628"/>
      <c r="K15" s="628"/>
      <c r="L15" s="628"/>
      <c r="M15" s="629"/>
      <c r="N15" s="297">
        <f>'Spielplan Samstag m U14'!$S25</f>
        <v>11</v>
      </c>
      <c r="O15" s="63" t="s">
        <v>25</v>
      </c>
      <c r="P15" s="295">
        <f>'Spielplan Samstag m U14'!$U25</f>
        <v>9</v>
      </c>
      <c r="Q15" s="70">
        <f>'Spielplan Samstag m U14'!$AB25</f>
        <v>2</v>
      </c>
      <c r="R15" s="71" t="s">
        <v>25</v>
      </c>
      <c r="S15" s="72">
        <f>'Spielplan Samstag m U14'!$AD25</f>
        <v>0</v>
      </c>
      <c r="T15" s="297">
        <f>'Spielplan Samstag m U14'!$S29</f>
        <v>0</v>
      </c>
      <c r="U15" s="63" t="s">
        <v>25</v>
      </c>
      <c r="V15" s="295">
        <f>'Spielplan Samstag m U14'!$U29</f>
        <v>0</v>
      </c>
      <c r="W15" s="70">
        <f>'Spielplan Samstag m U14'!$AB29</f>
        <v>0</v>
      </c>
      <c r="X15" s="71" t="s">
        <v>25</v>
      </c>
      <c r="Y15" s="72">
        <f>'Spielplan Samstag m U14'!$AD29</f>
        <v>2</v>
      </c>
      <c r="Z15" s="637">
        <f>Z13-AB13</f>
        <v>-24</v>
      </c>
      <c r="AA15" s="638"/>
      <c r="AB15" s="639"/>
      <c r="AC15" s="332">
        <f>E15+Q15+W15</f>
        <v>2</v>
      </c>
      <c r="AD15" s="74" t="s">
        <v>25</v>
      </c>
      <c r="AE15" s="290">
        <f>G15+S15+Y15</f>
        <v>4</v>
      </c>
      <c r="AF15" s="325"/>
      <c r="AG15" s="311"/>
      <c r="AH15" s="311"/>
      <c r="AI15" s="311"/>
      <c r="AJ15" s="312">
        <f>AC15*10000000</f>
        <v>20000000</v>
      </c>
      <c r="AK15" s="311"/>
      <c r="AL15" s="635"/>
    </row>
    <row r="16" spans="1:38" ht="16.5" customHeight="1" thickTop="1">
      <c r="A16" s="618" t="str">
        <f>'Spielplan Samstag m U14'!N13</f>
        <v>Hessen</v>
      </c>
      <c r="B16" s="55">
        <f>P10</f>
        <v>3</v>
      </c>
      <c r="C16" s="55" t="s">
        <v>25</v>
      </c>
      <c r="D16" s="298">
        <f>N10</f>
        <v>11</v>
      </c>
      <c r="E16" s="53">
        <f>S10</f>
        <v>6</v>
      </c>
      <c r="F16" s="54" t="s">
        <v>25</v>
      </c>
      <c r="G16" s="56">
        <f>Q10</f>
        <v>22</v>
      </c>
      <c r="H16" s="55">
        <f>P13</f>
        <v>11</v>
      </c>
      <c r="I16" s="55" t="s">
        <v>25</v>
      </c>
      <c r="J16" s="298">
        <f>N13</f>
        <v>7</v>
      </c>
      <c r="K16" s="53">
        <f>S13</f>
        <v>28</v>
      </c>
      <c r="L16" s="54" t="s">
        <v>25</v>
      </c>
      <c r="M16" s="56">
        <f>Q13</f>
        <v>29</v>
      </c>
      <c r="N16" s="621"/>
      <c r="O16" s="622"/>
      <c r="P16" s="622"/>
      <c r="Q16" s="622"/>
      <c r="R16" s="622"/>
      <c r="S16" s="623"/>
      <c r="T16" s="53">
        <f>'Spielplan Samstag m U14'!$M32</f>
        <v>10</v>
      </c>
      <c r="U16" s="54" t="s">
        <v>25</v>
      </c>
      <c r="V16" s="283">
        <f>'Spielplan Samstag m U14'!$O32</f>
        <v>12</v>
      </c>
      <c r="W16" s="53">
        <f>'Spielplan Samstag m U14'!$V32</f>
        <v>19</v>
      </c>
      <c r="X16" s="54" t="s">
        <v>25</v>
      </c>
      <c r="Y16" s="56">
        <f>'Spielplan Samstag m U14'!$X32</f>
        <v>23</v>
      </c>
      <c r="Z16" s="81">
        <f>E16+K16+W16</f>
        <v>53</v>
      </c>
      <c r="AA16" s="75" t="s">
        <v>25</v>
      </c>
      <c r="AB16" s="326">
        <f>G16+M16+Y16</f>
        <v>74</v>
      </c>
      <c r="AC16" s="329"/>
      <c r="AD16" s="58"/>
      <c r="AE16" s="288"/>
      <c r="AF16" s="323">
        <f>Z16</f>
        <v>53</v>
      </c>
      <c r="AG16" s="308">
        <f>(Z16-AB16)*1000</f>
        <v>-21000</v>
      </c>
      <c r="AH16" s="308"/>
      <c r="AI16" s="308"/>
      <c r="AJ16" s="308"/>
      <c r="AK16" s="308"/>
      <c r="AL16" s="633">
        <f>IF('Spielplan Samstag m U14'!AB$33+'Spielplan Samstag m U14'!AD$33=0,"",IF(AK17="","",RANK(AK17,AK$11:AK$21,0)))</f>
        <v>4</v>
      </c>
    </row>
    <row r="17" spans="1:38" ht="16.5" customHeight="1">
      <c r="A17" s="619"/>
      <c r="B17" s="59">
        <f>P11</f>
        <v>3</v>
      </c>
      <c r="C17" s="59" t="s">
        <v>25</v>
      </c>
      <c r="D17" s="60">
        <f>N11</f>
        <v>11</v>
      </c>
      <c r="E17" s="61">
        <f>S11</f>
        <v>0</v>
      </c>
      <c r="F17" s="62" t="s">
        <v>25</v>
      </c>
      <c r="G17" s="64">
        <f>Q11</f>
        <v>2</v>
      </c>
      <c r="H17" s="59">
        <f>P14</f>
        <v>8</v>
      </c>
      <c r="I17" s="59" t="s">
        <v>25</v>
      </c>
      <c r="J17" s="60">
        <f>N14</f>
        <v>11</v>
      </c>
      <c r="K17" s="61">
        <f>S14</f>
        <v>1</v>
      </c>
      <c r="L17" s="62" t="s">
        <v>25</v>
      </c>
      <c r="M17" s="64">
        <f>Q14</f>
        <v>2</v>
      </c>
      <c r="N17" s="624"/>
      <c r="O17" s="625"/>
      <c r="P17" s="625"/>
      <c r="Q17" s="625"/>
      <c r="R17" s="625"/>
      <c r="S17" s="626"/>
      <c r="T17" s="293">
        <f>'Spielplan Samstag m U14'!$P32</f>
        <v>9</v>
      </c>
      <c r="U17" s="59" t="s">
        <v>25</v>
      </c>
      <c r="V17" s="282">
        <f>'Spielplan Samstag m U14'!$R32</f>
        <v>11</v>
      </c>
      <c r="W17" s="61">
        <f>'Spielplan Samstag m U14'!$Y32</f>
        <v>0</v>
      </c>
      <c r="X17" s="62" t="s">
        <v>25</v>
      </c>
      <c r="Y17" s="64">
        <f>'Spielplan Samstag m U14'!$AA32</f>
        <v>2</v>
      </c>
      <c r="Z17" s="65">
        <f>E17+K17+W17</f>
        <v>1</v>
      </c>
      <c r="AA17" s="76" t="s">
        <v>25</v>
      </c>
      <c r="AB17" s="327">
        <f>G17+M17+Y17</f>
        <v>6</v>
      </c>
      <c r="AC17" s="330"/>
      <c r="AD17" s="67"/>
      <c r="AE17" s="289"/>
      <c r="AF17" s="324"/>
      <c r="AG17" s="309"/>
      <c r="AH17" s="309">
        <f>Z17*100000</f>
        <v>100000</v>
      </c>
      <c r="AI17" s="309">
        <f>(Z17-AB17)*1000000</f>
        <v>-5000000</v>
      </c>
      <c r="AJ17" s="310"/>
      <c r="AK17" s="309">
        <f>AJ18+AI17+AH17+AG16+AF16</f>
        <v>-4920947</v>
      </c>
      <c r="AL17" s="634"/>
    </row>
    <row r="18" spans="1:38" ht="16.5" customHeight="1" thickBot="1">
      <c r="A18" s="620"/>
      <c r="B18" s="294">
        <f>P12</f>
        <v>0</v>
      </c>
      <c r="C18" s="292" t="s">
        <v>25</v>
      </c>
      <c r="D18" s="299">
        <f>N12</f>
        <v>0</v>
      </c>
      <c r="E18" s="68">
        <f>S12</f>
        <v>0</v>
      </c>
      <c r="F18" s="69" t="s">
        <v>25</v>
      </c>
      <c r="G18" s="77">
        <f>Q12</f>
        <v>2</v>
      </c>
      <c r="H18" s="294">
        <f>P15</f>
        <v>9</v>
      </c>
      <c r="I18" s="292" t="s">
        <v>25</v>
      </c>
      <c r="J18" s="299">
        <f>N15</f>
        <v>11</v>
      </c>
      <c r="K18" s="68">
        <f>S15</f>
        <v>0</v>
      </c>
      <c r="L18" s="69" t="s">
        <v>25</v>
      </c>
      <c r="M18" s="77">
        <f>Q15</f>
        <v>2</v>
      </c>
      <c r="N18" s="627"/>
      <c r="O18" s="628"/>
      <c r="P18" s="628"/>
      <c r="Q18" s="628"/>
      <c r="R18" s="628"/>
      <c r="S18" s="629"/>
      <c r="T18" s="297">
        <f>'Spielplan Samstag m U14'!$S32</f>
        <v>0</v>
      </c>
      <c r="U18" s="63" t="s">
        <v>25</v>
      </c>
      <c r="V18" s="295">
        <f>'Spielplan Samstag m U14'!$U32</f>
        <v>0</v>
      </c>
      <c r="W18" s="70">
        <f>'Spielplan Samstag m U14'!$AB32</f>
        <v>0</v>
      </c>
      <c r="X18" s="71" t="s">
        <v>25</v>
      </c>
      <c r="Y18" s="72">
        <f>'Spielplan Samstag m U14'!$AD32</f>
        <v>2</v>
      </c>
      <c r="Z18" s="637">
        <f>Z16-AB16</f>
        <v>-21</v>
      </c>
      <c r="AA18" s="638"/>
      <c r="AB18" s="639"/>
      <c r="AC18" s="332">
        <f>E18+K18+W18</f>
        <v>0</v>
      </c>
      <c r="AD18" s="74" t="s">
        <v>25</v>
      </c>
      <c r="AE18" s="290">
        <f>G18+M18+Y18</f>
        <v>6</v>
      </c>
      <c r="AF18" s="325"/>
      <c r="AG18" s="311"/>
      <c r="AH18" s="311"/>
      <c r="AI18" s="311"/>
      <c r="AJ18" s="312">
        <f>AC18*10000000</f>
        <v>0</v>
      </c>
      <c r="AK18" s="311"/>
      <c r="AL18" s="635"/>
    </row>
    <row r="19" spans="1:38" ht="16.5" customHeight="1" thickTop="1">
      <c r="A19" s="618" t="str">
        <f>'Spielplan Samstag m U14'!N14</f>
        <v>Mecklenburg-VP</v>
      </c>
      <c r="B19" s="55">
        <f>V10</f>
        <v>5</v>
      </c>
      <c r="C19" s="55" t="s">
        <v>25</v>
      </c>
      <c r="D19" s="298">
        <f>T10</f>
        <v>11</v>
      </c>
      <c r="E19" s="53">
        <f>Y10</f>
        <v>22</v>
      </c>
      <c r="F19" s="54" t="s">
        <v>25</v>
      </c>
      <c r="G19" s="56">
        <f>W10</f>
        <v>32</v>
      </c>
      <c r="H19" s="55">
        <f>V13</f>
        <v>11</v>
      </c>
      <c r="I19" s="55" t="s">
        <v>25</v>
      </c>
      <c r="J19" s="298">
        <f>T13</f>
        <v>7</v>
      </c>
      <c r="K19" s="53">
        <f>Y13</f>
        <v>22</v>
      </c>
      <c r="L19" s="54" t="s">
        <v>25</v>
      </c>
      <c r="M19" s="56">
        <f>W13</f>
        <v>12</v>
      </c>
      <c r="N19" s="55">
        <f>V16</f>
        <v>12</v>
      </c>
      <c r="O19" s="55" t="s">
        <v>25</v>
      </c>
      <c r="P19" s="298">
        <f>T16</f>
        <v>10</v>
      </c>
      <c r="Q19" s="53">
        <f>Y16</f>
        <v>23</v>
      </c>
      <c r="R19" s="54" t="s">
        <v>25</v>
      </c>
      <c r="S19" s="56">
        <f>W16</f>
        <v>19</v>
      </c>
      <c r="T19" s="621"/>
      <c r="U19" s="622"/>
      <c r="V19" s="622"/>
      <c r="W19" s="622"/>
      <c r="X19" s="622"/>
      <c r="Y19" s="623"/>
      <c r="Z19" s="81">
        <f>E19+K19+Q19</f>
        <v>67</v>
      </c>
      <c r="AA19" s="75" t="s">
        <v>25</v>
      </c>
      <c r="AB19" s="326">
        <f>G19+M19+S19</f>
        <v>63</v>
      </c>
      <c r="AC19" s="329"/>
      <c r="AD19" s="58"/>
      <c r="AE19" s="288"/>
      <c r="AF19" s="323">
        <f>Z19</f>
        <v>67</v>
      </c>
      <c r="AG19" s="308">
        <f>(Z19-AB19)*1000</f>
        <v>4000</v>
      </c>
      <c r="AH19" s="308"/>
      <c r="AI19" s="308"/>
      <c r="AJ19" s="308"/>
      <c r="AK19" s="308"/>
      <c r="AL19" s="633">
        <f>IF('Spielplan Samstag m U14'!AB$33+'Spielplan Samstag m U14'!AD$33=0,"",IF(AK20="","",RANK(AK20,AK$11:AK$21,0)))</f>
        <v>2</v>
      </c>
    </row>
    <row r="20" spans="1:38" ht="16.5" customHeight="1">
      <c r="A20" s="619"/>
      <c r="B20" s="59">
        <f>V11</f>
        <v>12</v>
      </c>
      <c r="C20" s="59" t="s">
        <v>25</v>
      </c>
      <c r="D20" s="60">
        <f>T11</f>
        <v>10</v>
      </c>
      <c r="E20" s="61">
        <f>Y11</f>
        <v>1</v>
      </c>
      <c r="F20" s="62" t="s">
        <v>25</v>
      </c>
      <c r="G20" s="64">
        <f>W11</f>
        <v>2</v>
      </c>
      <c r="H20" s="59">
        <f>V14</f>
        <v>11</v>
      </c>
      <c r="I20" s="59" t="s">
        <v>25</v>
      </c>
      <c r="J20" s="60">
        <f>T14</f>
        <v>5</v>
      </c>
      <c r="K20" s="61">
        <f>Y14</f>
        <v>2</v>
      </c>
      <c r="L20" s="62" t="s">
        <v>25</v>
      </c>
      <c r="M20" s="64">
        <f>W14</f>
        <v>0</v>
      </c>
      <c r="N20" s="59">
        <f>V17</f>
        <v>11</v>
      </c>
      <c r="O20" s="59" t="s">
        <v>25</v>
      </c>
      <c r="P20" s="60">
        <f>T17</f>
        <v>9</v>
      </c>
      <c r="Q20" s="61">
        <f>Y17</f>
        <v>2</v>
      </c>
      <c r="R20" s="62" t="s">
        <v>25</v>
      </c>
      <c r="S20" s="64">
        <f>W17</f>
        <v>0</v>
      </c>
      <c r="T20" s="624"/>
      <c r="U20" s="625"/>
      <c r="V20" s="625"/>
      <c r="W20" s="625"/>
      <c r="X20" s="625"/>
      <c r="Y20" s="626"/>
      <c r="Z20" s="65">
        <f>E20+K20+Q20</f>
        <v>5</v>
      </c>
      <c r="AA20" s="76" t="s">
        <v>25</v>
      </c>
      <c r="AB20" s="327">
        <f>G20+M20+S20</f>
        <v>2</v>
      </c>
      <c r="AC20" s="330"/>
      <c r="AD20" s="67"/>
      <c r="AE20" s="289"/>
      <c r="AF20" s="324"/>
      <c r="AG20" s="309"/>
      <c r="AH20" s="309">
        <f>Z20*100000</f>
        <v>500000</v>
      </c>
      <c r="AI20" s="309">
        <f>(Z20-AB20)*1000000</f>
        <v>3000000</v>
      </c>
      <c r="AJ20" s="310"/>
      <c r="AK20" s="309">
        <f>AJ21+AI20+AH20+AG19+AF19</f>
        <v>43504067</v>
      </c>
      <c r="AL20" s="634"/>
    </row>
    <row r="21" spans="1:38" ht="16.5" customHeight="1" thickBot="1">
      <c r="A21" s="620"/>
      <c r="B21" s="294">
        <f>V12</f>
        <v>5</v>
      </c>
      <c r="C21" s="292" t="s">
        <v>25</v>
      </c>
      <c r="D21" s="299">
        <f>T12</f>
        <v>11</v>
      </c>
      <c r="E21" s="68">
        <f>Y12</f>
        <v>0</v>
      </c>
      <c r="F21" s="69" t="s">
        <v>25</v>
      </c>
      <c r="G21" s="77">
        <f>W12</f>
        <v>2</v>
      </c>
      <c r="H21" s="294">
        <f>V15</f>
        <v>0</v>
      </c>
      <c r="I21" s="292" t="s">
        <v>25</v>
      </c>
      <c r="J21" s="299">
        <f>T15</f>
        <v>0</v>
      </c>
      <c r="K21" s="68">
        <f>Y15</f>
        <v>2</v>
      </c>
      <c r="L21" s="69" t="s">
        <v>25</v>
      </c>
      <c r="M21" s="77">
        <f>W15</f>
        <v>0</v>
      </c>
      <c r="N21" s="294">
        <f>V18</f>
        <v>0</v>
      </c>
      <c r="O21" s="292" t="s">
        <v>25</v>
      </c>
      <c r="P21" s="299">
        <f>T18</f>
        <v>0</v>
      </c>
      <c r="Q21" s="68">
        <f>Y18</f>
        <v>2</v>
      </c>
      <c r="R21" s="69" t="s">
        <v>25</v>
      </c>
      <c r="S21" s="77">
        <f>W18</f>
        <v>0</v>
      </c>
      <c r="T21" s="627"/>
      <c r="U21" s="628"/>
      <c r="V21" s="628"/>
      <c r="W21" s="628"/>
      <c r="X21" s="628"/>
      <c r="Y21" s="629"/>
      <c r="Z21" s="637">
        <f>Z19-AB19</f>
        <v>4</v>
      </c>
      <c r="AA21" s="638"/>
      <c r="AB21" s="639"/>
      <c r="AC21" s="332">
        <f>E21+K21+Q21</f>
        <v>4</v>
      </c>
      <c r="AD21" s="74" t="s">
        <v>25</v>
      </c>
      <c r="AE21" s="290">
        <f>G21+M21+S21</f>
        <v>2</v>
      </c>
      <c r="AF21" s="325"/>
      <c r="AG21" s="311"/>
      <c r="AH21" s="311"/>
      <c r="AI21" s="311"/>
      <c r="AJ21" s="312">
        <f>AC21*10000000</f>
        <v>40000000</v>
      </c>
      <c r="AK21" s="311"/>
      <c r="AL21" s="635"/>
    </row>
    <row r="22" spans="26:38" s="26" customFormat="1" ht="19.5" customHeight="1" thickTop="1">
      <c r="Z22" s="78"/>
      <c r="AA22" s="78"/>
      <c r="AB22" s="78"/>
      <c r="AC22" s="78"/>
      <c r="AD22" s="78"/>
      <c r="AE22" s="318"/>
      <c r="AF22" s="317"/>
      <c r="AG22" s="317"/>
      <c r="AH22" s="317"/>
      <c r="AI22" s="317"/>
      <c r="AJ22" s="317"/>
      <c r="AK22" s="317"/>
      <c r="AL22" s="319"/>
    </row>
    <row r="23" spans="1:38" s="28" customFormat="1" ht="23.25" customHeight="1">
      <c r="A23" s="636" t="s">
        <v>120</v>
      </c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636"/>
      <c r="AE23" s="636"/>
      <c r="AF23" s="636"/>
      <c r="AG23" s="636"/>
      <c r="AH23" s="636"/>
      <c r="AI23" s="636"/>
      <c r="AJ23" s="636"/>
      <c r="AK23" s="636"/>
      <c r="AL23" s="636"/>
    </row>
    <row r="24" spans="1:38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8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40"/>
      <c r="AD24" s="40"/>
      <c r="AE24" s="40"/>
      <c r="AF24" s="315"/>
      <c r="AG24" s="316"/>
      <c r="AH24" s="316"/>
      <c r="AI24" s="316"/>
      <c r="AJ24" s="313"/>
      <c r="AK24" s="316"/>
      <c r="AL24" s="320"/>
    </row>
    <row r="25" spans="1:38" ht="30" customHeight="1">
      <c r="A25" s="26"/>
      <c r="B25" s="321" t="s">
        <v>50</v>
      </c>
      <c r="C25" s="26"/>
      <c r="D25" s="26"/>
      <c r="E25" s="617" t="str">
        <f>IF(AL$10=1,A$10,IF(AL$13=1,A$13,IF(AL$16=1,A$16,IF(AL$19=1,A$19,""))))</f>
        <v>Schwaben</v>
      </c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322"/>
      <c r="X25" s="322"/>
      <c r="Y25" s="322"/>
      <c r="Z25" s="617"/>
      <c r="AA25" s="617"/>
      <c r="AB25" s="617"/>
      <c r="AC25" s="617"/>
      <c r="AD25" s="617"/>
      <c r="AE25" s="617"/>
      <c r="AF25" s="313"/>
      <c r="AG25" s="313"/>
      <c r="AH25" s="313"/>
      <c r="AI25" s="313"/>
      <c r="AJ25" s="313"/>
      <c r="AK25" s="313"/>
      <c r="AL25" s="320"/>
    </row>
    <row r="26" spans="1:38" ht="30" customHeight="1">
      <c r="A26" s="26"/>
      <c r="B26" s="321" t="s">
        <v>52</v>
      </c>
      <c r="C26" s="26"/>
      <c r="D26" s="26"/>
      <c r="E26" s="617" t="str">
        <f>IF(AL$10=2,A$10,IF(AL$13=2,A$13,IF(AL$16=2,A$16,IF(AL$19=2,A$19,""))))</f>
        <v>Mecklenburg-VP</v>
      </c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322"/>
      <c r="X26" s="322"/>
      <c r="Y26" s="322"/>
      <c r="Z26" s="617"/>
      <c r="AA26" s="617"/>
      <c r="AB26" s="617"/>
      <c r="AC26" s="617"/>
      <c r="AD26" s="617"/>
      <c r="AE26" s="617"/>
      <c r="AF26" s="314"/>
      <c r="AG26" s="313"/>
      <c r="AH26" s="313"/>
      <c r="AI26" s="313"/>
      <c r="AJ26" s="40"/>
      <c r="AK26" s="313"/>
      <c r="AL26" s="320"/>
    </row>
    <row r="27" spans="1:38" ht="30" customHeight="1">
      <c r="A27" s="26"/>
      <c r="B27" s="321" t="s">
        <v>54</v>
      </c>
      <c r="C27" s="26"/>
      <c r="D27" s="26"/>
      <c r="E27" s="617" t="str">
        <f>IF(AL$10=3,A$10,IF(AL$13=3,A$13,IF(AL$16=3,A$16,IF(AL$19=3,A$19,""))))</f>
        <v>Sachsen</v>
      </c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322"/>
      <c r="X27" s="322"/>
      <c r="Y27" s="322"/>
      <c r="Z27" s="617"/>
      <c r="AA27" s="617"/>
      <c r="AB27" s="617"/>
      <c r="AC27" s="617"/>
      <c r="AD27" s="617"/>
      <c r="AE27" s="617"/>
      <c r="AF27" s="315"/>
      <c r="AG27" s="316"/>
      <c r="AH27" s="316"/>
      <c r="AI27" s="316"/>
      <c r="AJ27" s="313"/>
      <c r="AK27" s="316"/>
      <c r="AL27" s="320"/>
    </row>
    <row r="28" spans="1:38" ht="30" customHeight="1">
      <c r="A28" s="26"/>
      <c r="B28" s="321" t="s">
        <v>51</v>
      </c>
      <c r="C28" s="26"/>
      <c r="D28" s="26"/>
      <c r="E28" s="617" t="str">
        <f>IF(AL$10=4,A$10,IF(AL$13=4,A$13,IF(AL$16=4,A$16,IF(AL$19=4,A$19,""))))</f>
        <v>Hessen</v>
      </c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322"/>
      <c r="X28" s="322"/>
      <c r="Y28" s="322"/>
      <c r="Z28" s="617"/>
      <c r="AA28" s="617"/>
      <c r="AB28" s="617"/>
      <c r="AC28" s="617"/>
      <c r="AD28" s="617"/>
      <c r="AE28" s="617"/>
      <c r="AF28" s="315"/>
      <c r="AG28" s="316"/>
      <c r="AH28" s="316"/>
      <c r="AI28" s="316"/>
      <c r="AJ28" s="313"/>
      <c r="AK28" s="316"/>
      <c r="AL28" s="320"/>
    </row>
    <row r="29" spans="1:38" ht="30" customHeight="1">
      <c r="A29" s="26"/>
      <c r="B29" s="321"/>
      <c r="C29" s="26"/>
      <c r="D29" s="26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322"/>
      <c r="X29" s="322"/>
      <c r="Y29" s="322"/>
      <c r="Z29" s="617"/>
      <c r="AA29" s="617"/>
      <c r="AB29" s="617"/>
      <c r="AC29" s="617"/>
      <c r="AD29" s="617"/>
      <c r="AE29" s="617"/>
      <c r="AF29" s="315"/>
      <c r="AG29" s="316"/>
      <c r="AH29" s="316"/>
      <c r="AI29" s="316"/>
      <c r="AJ29" s="313"/>
      <c r="AK29" s="316"/>
      <c r="AL29" s="320"/>
    </row>
  </sheetData>
  <sheetProtection/>
  <mergeCells count="49">
    <mergeCell ref="E28:V28"/>
    <mergeCell ref="Z28:AE28"/>
    <mergeCell ref="E29:V29"/>
    <mergeCell ref="Z29:AE29"/>
    <mergeCell ref="A23:AL23"/>
    <mergeCell ref="E25:V25"/>
    <mergeCell ref="Z25:AE25"/>
    <mergeCell ref="E26:V26"/>
    <mergeCell ref="Z26:AE26"/>
    <mergeCell ref="E27:V27"/>
    <mergeCell ref="Z27:AE27"/>
    <mergeCell ref="A16:A18"/>
    <mergeCell ref="N16:S18"/>
    <mergeCell ref="AL16:AL18"/>
    <mergeCell ref="Z18:AB18"/>
    <mergeCell ref="A19:A21"/>
    <mergeCell ref="T19:Y21"/>
    <mergeCell ref="AL19:AL21"/>
    <mergeCell ref="Z21:AB21"/>
    <mergeCell ref="B12:D12"/>
    <mergeCell ref="E12:G12"/>
    <mergeCell ref="Z12:AB12"/>
    <mergeCell ref="A13:A15"/>
    <mergeCell ref="H13:M15"/>
    <mergeCell ref="AL13:AL15"/>
    <mergeCell ref="Z15:AB15"/>
    <mergeCell ref="AL7:AL9"/>
    <mergeCell ref="Z8:AB8"/>
    <mergeCell ref="Z9:AB9"/>
    <mergeCell ref="AC9:AE9"/>
    <mergeCell ref="A10:A12"/>
    <mergeCell ref="B10:D10"/>
    <mergeCell ref="E10:G10"/>
    <mergeCell ref="AL10:AL12"/>
    <mergeCell ref="B11:D11"/>
    <mergeCell ref="E11:G11"/>
    <mergeCell ref="T6:Y6"/>
    <mergeCell ref="B7:G9"/>
    <mergeCell ref="H7:M9"/>
    <mergeCell ref="N7:S9"/>
    <mergeCell ref="T7:Y9"/>
    <mergeCell ref="Z7:AB7"/>
    <mergeCell ref="A1:AL1"/>
    <mergeCell ref="A3:AL3"/>
    <mergeCell ref="D4:N4"/>
    <mergeCell ref="T4:Y4"/>
    <mergeCell ref="Z4:AB4"/>
    <mergeCell ref="A5:P5"/>
    <mergeCell ref="T5:AJ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zoomScalePageLayoutView="0" workbookViewId="0" topLeftCell="A10">
      <selection activeCell="A1" sqref="A1:AR1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1.14843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300" hidden="1" customWidth="1"/>
    <col min="40" max="40" width="10.7109375" style="301" hidden="1" customWidth="1"/>
    <col min="41" max="42" width="15.7109375" style="300" hidden="1" customWidth="1"/>
    <col min="43" max="43" width="15.7109375" style="301" hidden="1" customWidth="1"/>
    <col min="44" max="44" width="9.7109375" style="0" customWidth="1"/>
  </cols>
  <sheetData>
    <row r="1" spans="1:44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</row>
    <row r="2" ht="8.25" customHeight="1"/>
    <row r="3" spans="1:44" ht="28.5" customHeight="1">
      <c r="A3" s="549" t="s">
        <v>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</row>
    <row r="4" spans="2:44" ht="23.25" customHeight="1">
      <c r="B4" s="3"/>
      <c r="C4" s="3"/>
      <c r="D4" s="550" t="str">
        <f>'Spielplan Samstag m U14'!A6</f>
        <v>Kellinghusen</v>
      </c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3"/>
      <c r="P4" s="3"/>
      <c r="Q4" s="3"/>
      <c r="R4" s="3"/>
      <c r="S4" s="3"/>
      <c r="T4" s="575" t="str">
        <f>'Spielplan Samstag m U14'!B8</f>
        <v> 19.Sept. 2015</v>
      </c>
      <c r="U4" s="575"/>
      <c r="V4" s="575"/>
      <c r="W4" s="575"/>
      <c r="X4" s="575"/>
      <c r="Y4" s="575"/>
      <c r="Z4" s="575"/>
      <c r="AA4" s="3"/>
      <c r="AB4" s="576"/>
      <c r="AC4" s="576"/>
      <c r="AD4" s="576"/>
      <c r="AE4" s="576"/>
      <c r="AF4" s="576"/>
      <c r="AG4" s="576"/>
      <c r="AH4" s="576"/>
      <c r="AI4" s="5"/>
      <c r="AJ4" s="5"/>
      <c r="AK4" s="5"/>
      <c r="AL4" s="302"/>
      <c r="AM4" s="302"/>
      <c r="AN4" s="303"/>
      <c r="AO4" s="302"/>
      <c r="AP4" s="302"/>
      <c r="AQ4" s="303"/>
      <c r="AR4" s="3"/>
    </row>
    <row r="5" spans="1:43" ht="18.75" customHeight="1">
      <c r="A5" s="577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24"/>
      <c r="R5" s="24"/>
      <c r="S5" s="24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/>
    </row>
    <row r="6" spans="8:25" ht="24.75" customHeight="1" thickBot="1">
      <c r="H6" s="490" t="str">
        <f>'Spielplan Samstag m U14'!H11:L11</f>
        <v>männliche Jugend U 14</v>
      </c>
      <c r="I6" s="490"/>
      <c r="J6" s="490"/>
      <c r="K6" s="490"/>
      <c r="L6" s="490"/>
      <c r="M6" s="490"/>
      <c r="N6" s="477"/>
      <c r="O6" s="477"/>
      <c r="P6" s="477"/>
      <c r="Q6" s="477"/>
      <c r="R6" s="477"/>
      <c r="S6" s="477"/>
      <c r="T6" s="643" t="s">
        <v>153</v>
      </c>
      <c r="U6" s="643"/>
      <c r="V6" s="643"/>
      <c r="W6" s="643"/>
      <c r="X6" s="643"/>
      <c r="Y6" s="643"/>
    </row>
    <row r="7" spans="1:44" ht="16.5" customHeight="1" thickTop="1">
      <c r="A7" s="49" t="s">
        <v>16</v>
      </c>
      <c r="B7" s="591" t="str">
        <f>A10</f>
        <v>Bayern</v>
      </c>
      <c r="C7" s="591"/>
      <c r="D7" s="591"/>
      <c r="E7" s="591"/>
      <c r="F7" s="591"/>
      <c r="G7" s="592"/>
      <c r="H7" s="590" t="str">
        <f>A13</f>
        <v>Niedersachsen</v>
      </c>
      <c r="I7" s="591"/>
      <c r="J7" s="591"/>
      <c r="K7" s="591"/>
      <c r="L7" s="591"/>
      <c r="M7" s="592"/>
      <c r="N7" s="599" t="str">
        <f>A16</f>
        <v>Thüringen</v>
      </c>
      <c r="O7" s="600"/>
      <c r="P7" s="600"/>
      <c r="Q7" s="600"/>
      <c r="R7" s="600"/>
      <c r="S7" s="601"/>
      <c r="T7" s="590" t="str">
        <f>A19</f>
        <v>Berlin-BB</v>
      </c>
      <c r="U7" s="591"/>
      <c r="V7" s="591"/>
      <c r="W7" s="591"/>
      <c r="X7" s="591"/>
      <c r="Y7" s="592"/>
      <c r="Z7" s="590" t="str">
        <f>A22</f>
        <v>Rheinland</v>
      </c>
      <c r="AA7" s="591"/>
      <c r="AB7" s="591"/>
      <c r="AC7" s="591"/>
      <c r="AD7" s="591"/>
      <c r="AE7" s="592"/>
      <c r="AF7" s="580" t="s">
        <v>45</v>
      </c>
      <c r="AG7" s="581"/>
      <c r="AH7" s="582"/>
      <c r="AI7" s="328"/>
      <c r="AJ7" s="284"/>
      <c r="AK7" s="285"/>
      <c r="AL7" s="304" t="s">
        <v>110</v>
      </c>
      <c r="AM7" s="304" t="s">
        <v>111</v>
      </c>
      <c r="AN7" s="305" t="s">
        <v>112</v>
      </c>
      <c r="AO7" s="304" t="s">
        <v>113</v>
      </c>
      <c r="AP7" s="304" t="s">
        <v>114</v>
      </c>
      <c r="AQ7" s="305"/>
      <c r="AR7" s="630" t="s">
        <v>46</v>
      </c>
    </row>
    <row r="8" spans="1:44" ht="16.5" customHeight="1">
      <c r="A8" s="50"/>
      <c r="B8" s="594"/>
      <c r="C8" s="594"/>
      <c r="D8" s="594"/>
      <c r="E8" s="594"/>
      <c r="F8" s="594"/>
      <c r="G8" s="595"/>
      <c r="H8" s="593"/>
      <c r="I8" s="594"/>
      <c r="J8" s="594"/>
      <c r="K8" s="594"/>
      <c r="L8" s="594"/>
      <c r="M8" s="595"/>
      <c r="N8" s="602"/>
      <c r="O8" s="603"/>
      <c r="P8" s="603"/>
      <c r="Q8" s="603"/>
      <c r="R8" s="603"/>
      <c r="S8" s="604"/>
      <c r="T8" s="593"/>
      <c r="U8" s="594"/>
      <c r="V8" s="594"/>
      <c r="W8" s="594"/>
      <c r="X8" s="594"/>
      <c r="Y8" s="595"/>
      <c r="Z8" s="593"/>
      <c r="AA8" s="594"/>
      <c r="AB8" s="594"/>
      <c r="AC8" s="594"/>
      <c r="AD8" s="594"/>
      <c r="AE8" s="595"/>
      <c r="AF8" s="583" t="s">
        <v>21</v>
      </c>
      <c r="AG8" s="584"/>
      <c r="AH8" s="585"/>
      <c r="AI8" s="287"/>
      <c r="AJ8" s="51"/>
      <c r="AK8" s="286"/>
      <c r="AL8" s="306" t="s">
        <v>115</v>
      </c>
      <c r="AM8" s="306" t="s">
        <v>115</v>
      </c>
      <c r="AN8" s="307" t="s">
        <v>92</v>
      </c>
      <c r="AO8" s="306" t="s">
        <v>92</v>
      </c>
      <c r="AP8" s="306" t="s">
        <v>22</v>
      </c>
      <c r="AQ8" s="307" t="s">
        <v>46</v>
      </c>
      <c r="AR8" s="631"/>
    </row>
    <row r="9" spans="1:44" ht="16.5" customHeight="1" thickBot="1">
      <c r="A9" s="50"/>
      <c r="B9" s="597"/>
      <c r="C9" s="597"/>
      <c r="D9" s="597"/>
      <c r="E9" s="597"/>
      <c r="F9" s="597"/>
      <c r="G9" s="598"/>
      <c r="H9" s="596"/>
      <c r="I9" s="597"/>
      <c r="J9" s="597"/>
      <c r="K9" s="597"/>
      <c r="L9" s="597"/>
      <c r="M9" s="598"/>
      <c r="N9" s="605"/>
      <c r="O9" s="606"/>
      <c r="P9" s="606"/>
      <c r="Q9" s="606"/>
      <c r="R9" s="606"/>
      <c r="S9" s="607"/>
      <c r="T9" s="596"/>
      <c r="U9" s="597"/>
      <c r="V9" s="597"/>
      <c r="W9" s="597"/>
      <c r="X9" s="597"/>
      <c r="Y9" s="598"/>
      <c r="Z9" s="596"/>
      <c r="AA9" s="597"/>
      <c r="AB9" s="597"/>
      <c r="AC9" s="597"/>
      <c r="AD9" s="597"/>
      <c r="AE9" s="598"/>
      <c r="AF9" s="583" t="s">
        <v>109</v>
      </c>
      <c r="AG9" s="584"/>
      <c r="AH9" s="585"/>
      <c r="AI9" s="586" t="s">
        <v>22</v>
      </c>
      <c r="AJ9" s="587"/>
      <c r="AK9" s="588"/>
      <c r="AL9" s="306" t="s">
        <v>116</v>
      </c>
      <c r="AM9" s="306" t="s">
        <v>117</v>
      </c>
      <c r="AN9" s="307" t="s">
        <v>116</v>
      </c>
      <c r="AO9" s="306" t="s">
        <v>117</v>
      </c>
      <c r="AP9" s="306"/>
      <c r="AQ9" s="307" t="s">
        <v>118</v>
      </c>
      <c r="AR9" s="632"/>
    </row>
    <row r="10" spans="1:44" ht="16.5" customHeight="1" thickTop="1">
      <c r="A10" s="618" t="str">
        <f>'Spielplan Samstag m U14'!Y11</f>
        <v>Bayern</v>
      </c>
      <c r="B10" s="640" t="s">
        <v>47</v>
      </c>
      <c r="C10" s="609"/>
      <c r="D10" s="609"/>
      <c r="E10" s="609" t="s">
        <v>45</v>
      </c>
      <c r="F10" s="609"/>
      <c r="G10" s="610"/>
      <c r="H10" s="53">
        <f>'Spielplan Samstag m U14'!$M42</f>
        <v>4</v>
      </c>
      <c r="I10" s="54" t="s">
        <v>25</v>
      </c>
      <c r="J10" s="283">
        <f>'Spielplan Samstag m U14'!$O42</f>
        <v>11</v>
      </c>
      <c r="K10" s="53">
        <f>'Spielplan Samstag m U14'!$V42</f>
        <v>23</v>
      </c>
      <c r="L10" s="54" t="s">
        <v>25</v>
      </c>
      <c r="M10" s="56">
        <f>'Spielplan Samstag m U14'!$X42</f>
        <v>30</v>
      </c>
      <c r="N10" s="53">
        <f>'Spielplan Samstag m U14'!$M36</f>
        <v>11</v>
      </c>
      <c r="O10" s="54" t="s">
        <v>25</v>
      </c>
      <c r="P10" s="283">
        <f>'Spielplan Samstag m U14'!$O36</f>
        <v>4</v>
      </c>
      <c r="Q10" s="53">
        <f>'Spielplan Samstag m U14'!$V36</f>
        <v>22</v>
      </c>
      <c r="R10" s="54" t="s">
        <v>25</v>
      </c>
      <c r="S10" s="56">
        <f>'Spielplan Samstag m U14'!$X36</f>
        <v>13</v>
      </c>
      <c r="T10" s="53">
        <f>'Spielplan Samstag m U14'!$M45</f>
        <v>11</v>
      </c>
      <c r="U10" s="54" t="s">
        <v>25</v>
      </c>
      <c r="V10" s="283">
        <f>'Spielplan Samstag m U14'!$O45</f>
        <v>3</v>
      </c>
      <c r="W10" s="53">
        <f>'Spielplan Samstag m U14'!$V45</f>
        <v>22</v>
      </c>
      <c r="X10" s="54" t="s">
        <v>25</v>
      </c>
      <c r="Y10" s="56">
        <f>'Spielplan Samstag m U14'!$X45</f>
        <v>12</v>
      </c>
      <c r="Z10" s="53">
        <f>'Spielplan Samstag m U14'!$M38</f>
        <v>11</v>
      </c>
      <c r="AA10" s="54" t="s">
        <v>25</v>
      </c>
      <c r="AB10" s="283">
        <f>'Spielplan Samstag m U14'!$O38</f>
        <v>7</v>
      </c>
      <c r="AC10" s="53">
        <f>'Spielplan Samstag m U14'!$V38</f>
        <v>29</v>
      </c>
      <c r="AD10" s="54" t="s">
        <v>25</v>
      </c>
      <c r="AE10" s="56">
        <f>'Spielplan Samstag m U14'!$X38</f>
        <v>30</v>
      </c>
      <c r="AF10" s="81">
        <f>K10+Q10+W10+AC10</f>
        <v>96</v>
      </c>
      <c r="AG10" s="57" t="s">
        <v>25</v>
      </c>
      <c r="AH10" s="326">
        <f>M10+S10+Y10+AE10</f>
        <v>85</v>
      </c>
      <c r="AI10" s="329"/>
      <c r="AJ10" s="58"/>
      <c r="AK10" s="288"/>
      <c r="AL10" s="323">
        <f>AF10</f>
        <v>96</v>
      </c>
      <c r="AM10" s="308">
        <f>(AF10-AH10)*1000</f>
        <v>11000</v>
      </c>
      <c r="AN10" s="308"/>
      <c r="AO10" s="308"/>
      <c r="AP10" s="308"/>
      <c r="AQ10" s="308"/>
      <c r="AR10" s="633">
        <f>IF('Spielplan Samstag m U14'!AB$46+'Spielplan Samstag m U14'!AD$46=0,"",IF(AQ11="","",RANK(AQ11,AQ$11:AQ$24,0)))</f>
        <v>3</v>
      </c>
    </row>
    <row r="11" spans="1:44" ht="16.5" customHeight="1">
      <c r="A11" s="619"/>
      <c r="B11" s="641" t="s">
        <v>48</v>
      </c>
      <c r="C11" s="612"/>
      <c r="D11" s="612"/>
      <c r="E11" s="612" t="s">
        <v>21</v>
      </c>
      <c r="F11" s="612"/>
      <c r="G11" s="613"/>
      <c r="H11" s="293">
        <f>'Spielplan Samstag m U14'!$P42</f>
        <v>11</v>
      </c>
      <c r="I11" s="59" t="s">
        <v>25</v>
      </c>
      <c r="J11" s="282">
        <f>'Spielplan Samstag m U14'!$R42</f>
        <v>8</v>
      </c>
      <c r="K11" s="61">
        <f>'Spielplan Samstag m U14'!$Y42</f>
        <v>1</v>
      </c>
      <c r="L11" s="62" t="s">
        <v>25</v>
      </c>
      <c r="M11" s="64">
        <f>'Spielplan Samstag m U14'!$AA42</f>
        <v>2</v>
      </c>
      <c r="N11" s="293">
        <f>'Spielplan Samstag m U14'!$P36</f>
        <v>11</v>
      </c>
      <c r="O11" s="59" t="s">
        <v>25</v>
      </c>
      <c r="P11" s="282">
        <f>'Spielplan Samstag m U14'!$R36</f>
        <v>9</v>
      </c>
      <c r="Q11" s="61">
        <f>'Spielplan Samstag m U14'!$Y36</f>
        <v>2</v>
      </c>
      <c r="R11" s="62" t="s">
        <v>25</v>
      </c>
      <c r="S11" s="64">
        <f>'Spielplan Samstag m U14'!$AA36</f>
        <v>0</v>
      </c>
      <c r="T11" s="293">
        <f>'Spielplan Samstag m U14'!$P45</f>
        <v>11</v>
      </c>
      <c r="U11" s="59" t="s">
        <v>25</v>
      </c>
      <c r="V11" s="282">
        <f>'Spielplan Samstag m U14'!$R45</f>
        <v>9</v>
      </c>
      <c r="W11" s="61">
        <f>'Spielplan Samstag m U14'!$Y45</f>
        <v>2</v>
      </c>
      <c r="X11" s="62" t="s">
        <v>25</v>
      </c>
      <c r="Y11" s="64">
        <f>'Spielplan Samstag m U14'!$AA45</f>
        <v>0</v>
      </c>
      <c r="Z11" s="293">
        <f>'Spielplan Samstag m U14'!$P38</f>
        <v>8</v>
      </c>
      <c r="AA11" s="59" t="s">
        <v>25</v>
      </c>
      <c r="AB11" s="282">
        <f>'Spielplan Samstag m U14'!$R38</f>
        <v>11</v>
      </c>
      <c r="AC11" s="61">
        <f>'Spielplan Samstag m U14'!$Y38</f>
        <v>1</v>
      </c>
      <c r="AD11" s="62" t="s">
        <v>25</v>
      </c>
      <c r="AE11" s="64">
        <f>'Spielplan Samstag m U14'!$AA38</f>
        <v>2</v>
      </c>
      <c r="AF11" s="65">
        <f>K11+Q11+W11+AC11</f>
        <v>6</v>
      </c>
      <c r="AG11" s="66" t="s">
        <v>25</v>
      </c>
      <c r="AH11" s="327">
        <f>M11+S11+Y11+AE11</f>
        <v>4</v>
      </c>
      <c r="AI11" s="330"/>
      <c r="AJ11" s="67"/>
      <c r="AK11" s="289"/>
      <c r="AL11" s="324"/>
      <c r="AM11" s="309"/>
      <c r="AN11" s="309">
        <f>AF11*100000</f>
        <v>600000</v>
      </c>
      <c r="AO11" s="309">
        <f>(AF11-AH11)*1000000</f>
        <v>2000000</v>
      </c>
      <c r="AP11" s="310"/>
      <c r="AQ11" s="309">
        <f>AP12+AO11+AN11+AM10+AL10</f>
        <v>42611096</v>
      </c>
      <c r="AR11" s="634"/>
    </row>
    <row r="12" spans="1:44" ht="16.5" customHeight="1" thickBot="1">
      <c r="A12" s="619"/>
      <c r="B12" s="642" t="s">
        <v>49</v>
      </c>
      <c r="C12" s="615"/>
      <c r="D12" s="615"/>
      <c r="E12" s="615" t="s">
        <v>22</v>
      </c>
      <c r="F12" s="615"/>
      <c r="G12" s="616"/>
      <c r="H12" s="297">
        <f>'Spielplan Samstag m U14'!$S42</f>
        <v>8</v>
      </c>
      <c r="I12" s="63" t="s">
        <v>25</v>
      </c>
      <c r="J12" s="295">
        <f>'Spielplan Samstag m U14'!$U42</f>
        <v>11</v>
      </c>
      <c r="K12" s="70">
        <f>'Spielplan Samstag m U14'!$AB42</f>
        <v>0</v>
      </c>
      <c r="L12" s="71" t="s">
        <v>25</v>
      </c>
      <c r="M12" s="72">
        <f>'Spielplan Samstag m U14'!$AD42</f>
        <v>2</v>
      </c>
      <c r="N12" s="297">
        <f>'Spielplan Samstag m U14'!$S36</f>
        <v>0</v>
      </c>
      <c r="O12" s="63" t="s">
        <v>25</v>
      </c>
      <c r="P12" s="295">
        <f>'Spielplan Samstag m U14'!$U36</f>
        <v>0</v>
      </c>
      <c r="Q12" s="70">
        <f>'Spielplan Samstag m U14'!$AB36</f>
        <v>2</v>
      </c>
      <c r="R12" s="71" t="s">
        <v>25</v>
      </c>
      <c r="S12" s="72">
        <f>'Spielplan Samstag m U14'!$AD36</f>
        <v>0</v>
      </c>
      <c r="T12" s="297">
        <f>'Spielplan Samstag m U14'!$S45</f>
        <v>0</v>
      </c>
      <c r="U12" s="63" t="s">
        <v>25</v>
      </c>
      <c r="V12" s="295">
        <f>'Spielplan Samstag m U14'!$U45</f>
        <v>0</v>
      </c>
      <c r="W12" s="70">
        <f>'Spielplan Samstag m U14'!$AB45</f>
        <v>2</v>
      </c>
      <c r="X12" s="71" t="s">
        <v>25</v>
      </c>
      <c r="Y12" s="72">
        <f>'Spielplan Samstag m U14'!$AD45</f>
        <v>0</v>
      </c>
      <c r="Z12" s="297">
        <f>'Spielplan Samstag m U14'!$S38</f>
        <v>10</v>
      </c>
      <c r="AA12" s="63" t="s">
        <v>25</v>
      </c>
      <c r="AB12" s="295">
        <f>'Spielplan Samstag m U14'!$U38</f>
        <v>12</v>
      </c>
      <c r="AC12" s="70">
        <f>'Spielplan Samstag m U14'!$AB38</f>
        <v>0</v>
      </c>
      <c r="AD12" s="71" t="s">
        <v>25</v>
      </c>
      <c r="AE12" s="72">
        <f>'Spielplan Samstag m U14'!$AD38</f>
        <v>2</v>
      </c>
      <c r="AF12" s="637">
        <f>AF10-AH10</f>
        <v>11</v>
      </c>
      <c r="AG12" s="638"/>
      <c r="AH12" s="639"/>
      <c r="AI12" s="331">
        <f>K12+Q12+W12+AC12</f>
        <v>4</v>
      </c>
      <c r="AJ12" s="263" t="s">
        <v>25</v>
      </c>
      <c r="AK12" s="296">
        <f>M12+S12+Y12+AE12</f>
        <v>4</v>
      </c>
      <c r="AL12" s="325"/>
      <c r="AM12" s="311"/>
      <c r="AN12" s="311"/>
      <c r="AO12" s="311"/>
      <c r="AP12" s="312">
        <f>AI12*10000000</f>
        <v>40000000</v>
      </c>
      <c r="AQ12" s="311"/>
      <c r="AR12" s="635"/>
    </row>
    <row r="13" spans="1:44" ht="16.5" customHeight="1" thickTop="1">
      <c r="A13" s="618" t="str">
        <f>'Spielplan Samstag m U14'!Y12</f>
        <v>Niedersachsen</v>
      </c>
      <c r="B13" s="55">
        <f>J10</f>
        <v>11</v>
      </c>
      <c r="C13" s="55" t="s">
        <v>25</v>
      </c>
      <c r="D13" s="298">
        <f>H10</f>
        <v>4</v>
      </c>
      <c r="E13" s="53">
        <f>M10</f>
        <v>30</v>
      </c>
      <c r="F13" s="54" t="s">
        <v>25</v>
      </c>
      <c r="G13" s="56">
        <f>K10</f>
        <v>23</v>
      </c>
      <c r="H13" s="621"/>
      <c r="I13" s="622"/>
      <c r="J13" s="622"/>
      <c r="K13" s="622"/>
      <c r="L13" s="622"/>
      <c r="M13" s="623"/>
      <c r="N13" s="53">
        <f>'Spielplan Samstag m U14'!$M39</f>
        <v>11</v>
      </c>
      <c r="O13" s="54" t="s">
        <v>25</v>
      </c>
      <c r="P13" s="283">
        <f>'Spielplan Samstag m U14'!$O39</f>
        <v>5</v>
      </c>
      <c r="Q13" s="53">
        <f>'Spielplan Samstag m U14'!$V39</f>
        <v>22</v>
      </c>
      <c r="R13" s="54" t="s">
        <v>25</v>
      </c>
      <c r="S13" s="56">
        <f>'Spielplan Samstag m U14'!$X39</f>
        <v>13</v>
      </c>
      <c r="T13" s="53">
        <f>'Spielplan Samstag m U14'!$M37</f>
        <v>11</v>
      </c>
      <c r="U13" s="54" t="s">
        <v>25</v>
      </c>
      <c r="V13" s="283">
        <f>'Spielplan Samstag m U14'!$O37</f>
        <v>7</v>
      </c>
      <c r="W13" s="53">
        <f>'Spielplan Samstag m U14'!$V37</f>
        <v>22</v>
      </c>
      <c r="X13" s="54" t="s">
        <v>25</v>
      </c>
      <c r="Y13" s="56">
        <f>'Spielplan Samstag m U14'!$X37</f>
        <v>11</v>
      </c>
      <c r="Z13" s="53">
        <f>'Spielplan Samstag m U14'!$M44</f>
        <v>11</v>
      </c>
      <c r="AA13" s="54" t="s">
        <v>25</v>
      </c>
      <c r="AB13" s="283">
        <f>'Spielplan Samstag m U14'!$O44</f>
        <v>9</v>
      </c>
      <c r="AC13" s="53">
        <f>'Spielplan Samstag m U14'!$V44</f>
        <v>22</v>
      </c>
      <c r="AD13" s="54" t="s">
        <v>25</v>
      </c>
      <c r="AE13" s="56">
        <f>'Spielplan Samstag m U14'!$X44</f>
        <v>15</v>
      </c>
      <c r="AF13" s="81">
        <f>E13+Q13+W13+AC13</f>
        <v>96</v>
      </c>
      <c r="AG13" s="75" t="s">
        <v>25</v>
      </c>
      <c r="AH13" s="326">
        <f>G13+S13+Y13+AE13</f>
        <v>62</v>
      </c>
      <c r="AI13" s="329"/>
      <c r="AJ13" s="58"/>
      <c r="AK13" s="288"/>
      <c r="AL13" s="323">
        <f>AF13</f>
        <v>96</v>
      </c>
      <c r="AM13" s="308">
        <f>(AF13-AH13)*1000</f>
        <v>34000</v>
      </c>
      <c r="AN13" s="308"/>
      <c r="AO13" s="308"/>
      <c r="AP13" s="308"/>
      <c r="AQ13" s="308"/>
      <c r="AR13" s="633">
        <f>IF('Spielplan Samstag m U14'!AB$46+'Spielplan Samstag m U14'!AD$46=0,"",IF(AQ14="","",RANK(AQ14,AQ$11:AQ$24,0)))</f>
        <v>1</v>
      </c>
    </row>
    <row r="14" spans="1:44" ht="16.5" customHeight="1">
      <c r="A14" s="619"/>
      <c r="B14" s="59">
        <f>J11</f>
        <v>8</v>
      </c>
      <c r="C14" s="59" t="s">
        <v>25</v>
      </c>
      <c r="D14" s="60">
        <f>H11</f>
        <v>11</v>
      </c>
      <c r="E14" s="61">
        <f>M11</f>
        <v>2</v>
      </c>
      <c r="F14" s="62" t="s">
        <v>25</v>
      </c>
      <c r="G14" s="64">
        <f>K11</f>
        <v>1</v>
      </c>
      <c r="H14" s="624"/>
      <c r="I14" s="625"/>
      <c r="J14" s="625"/>
      <c r="K14" s="625"/>
      <c r="L14" s="625"/>
      <c r="M14" s="626"/>
      <c r="N14" s="293">
        <f>'Spielplan Samstag m U14'!$P39</f>
        <v>11</v>
      </c>
      <c r="O14" s="59" t="s">
        <v>25</v>
      </c>
      <c r="P14" s="282">
        <f>'Spielplan Samstag m U14'!$R39</f>
        <v>8</v>
      </c>
      <c r="Q14" s="61">
        <f>'Spielplan Samstag m U14'!$Y39</f>
        <v>2</v>
      </c>
      <c r="R14" s="62" t="s">
        <v>25</v>
      </c>
      <c r="S14" s="64">
        <f>'Spielplan Samstag m U14'!$AA39</f>
        <v>0</v>
      </c>
      <c r="T14" s="293">
        <f>'Spielplan Samstag m U14'!$P37</f>
        <v>11</v>
      </c>
      <c r="U14" s="59" t="s">
        <v>25</v>
      </c>
      <c r="V14" s="282">
        <f>'Spielplan Samstag m U14'!$R37</f>
        <v>4</v>
      </c>
      <c r="W14" s="61">
        <f>'Spielplan Samstag m U14'!$Y37</f>
        <v>2</v>
      </c>
      <c r="X14" s="62" t="s">
        <v>25</v>
      </c>
      <c r="Y14" s="64">
        <f>'Spielplan Samstag m U14'!$AA37</f>
        <v>0</v>
      </c>
      <c r="Z14" s="293">
        <f>'Spielplan Samstag m U14'!$P44</f>
        <v>11</v>
      </c>
      <c r="AA14" s="59" t="s">
        <v>25</v>
      </c>
      <c r="AB14" s="282">
        <f>'Spielplan Samstag m U14'!$R44</f>
        <v>6</v>
      </c>
      <c r="AC14" s="61">
        <f>'Spielplan Samstag m U14'!$Y44</f>
        <v>2</v>
      </c>
      <c r="AD14" s="62" t="s">
        <v>25</v>
      </c>
      <c r="AE14" s="64">
        <f>'Spielplan Samstag m U14'!$AA44</f>
        <v>0</v>
      </c>
      <c r="AF14" s="65">
        <f>E14+Q14+W14+AC14</f>
        <v>8</v>
      </c>
      <c r="AG14" s="76" t="s">
        <v>25</v>
      </c>
      <c r="AH14" s="327">
        <f>G14+S14+Y14+AE14</f>
        <v>1</v>
      </c>
      <c r="AI14" s="330"/>
      <c r="AJ14" s="67"/>
      <c r="AK14" s="289"/>
      <c r="AL14" s="324"/>
      <c r="AM14" s="309"/>
      <c r="AN14" s="309">
        <f>AF14*100000</f>
        <v>800000</v>
      </c>
      <c r="AO14" s="309">
        <f>(AF14-AH14)*1000000</f>
        <v>7000000</v>
      </c>
      <c r="AP14" s="310"/>
      <c r="AQ14" s="309">
        <f>AP15+AO14+AN14+AM13+AL13</f>
        <v>87834096</v>
      </c>
      <c r="AR14" s="634"/>
    </row>
    <row r="15" spans="1:44" ht="16.5" customHeight="1" thickBot="1">
      <c r="A15" s="619"/>
      <c r="B15" s="294">
        <f>J12</f>
        <v>11</v>
      </c>
      <c r="C15" s="292" t="s">
        <v>25</v>
      </c>
      <c r="D15" s="299">
        <f>H12</f>
        <v>8</v>
      </c>
      <c r="E15" s="68">
        <f>M12</f>
        <v>2</v>
      </c>
      <c r="F15" s="69" t="s">
        <v>25</v>
      </c>
      <c r="G15" s="77">
        <f>K12</f>
        <v>0</v>
      </c>
      <c r="H15" s="627"/>
      <c r="I15" s="628"/>
      <c r="J15" s="628"/>
      <c r="K15" s="628"/>
      <c r="L15" s="628"/>
      <c r="M15" s="629"/>
      <c r="N15" s="297">
        <f>'Spielplan Samstag m U14'!$S39</f>
        <v>0</v>
      </c>
      <c r="O15" s="63" t="s">
        <v>25</v>
      </c>
      <c r="P15" s="295">
        <f>'Spielplan Samstag m U14'!$U39</f>
        <v>0</v>
      </c>
      <c r="Q15" s="70">
        <f>'Spielplan Samstag m U14'!$AB39</f>
        <v>2</v>
      </c>
      <c r="R15" s="71" t="s">
        <v>25</v>
      </c>
      <c r="S15" s="72">
        <f>'Spielplan Samstag m U14'!$AD39</f>
        <v>0</v>
      </c>
      <c r="T15" s="297">
        <f>'Spielplan Samstag m U14'!$S37</f>
        <v>0</v>
      </c>
      <c r="U15" s="63" t="s">
        <v>25</v>
      </c>
      <c r="V15" s="295">
        <f>'Spielplan Samstag m U14'!$U37</f>
        <v>0</v>
      </c>
      <c r="W15" s="70">
        <f>'Spielplan Samstag m U14'!$AB37</f>
        <v>2</v>
      </c>
      <c r="X15" s="71" t="s">
        <v>25</v>
      </c>
      <c r="Y15" s="72">
        <f>'Spielplan Samstag m U14'!$AD37</f>
        <v>0</v>
      </c>
      <c r="Z15" s="297">
        <f>'Spielplan Samstag m U14'!$S44</f>
        <v>0</v>
      </c>
      <c r="AA15" s="63" t="s">
        <v>25</v>
      </c>
      <c r="AB15" s="295">
        <f>'Spielplan Samstag m U14'!$U44</f>
        <v>0</v>
      </c>
      <c r="AC15" s="70">
        <f>'Spielplan Samstag m U14'!$AB44</f>
        <v>2</v>
      </c>
      <c r="AD15" s="71" t="s">
        <v>25</v>
      </c>
      <c r="AE15" s="72">
        <f>'Spielplan Samstag m U14'!$AD44</f>
        <v>0</v>
      </c>
      <c r="AF15" s="637">
        <f>AF13-AH13</f>
        <v>34</v>
      </c>
      <c r="AG15" s="638"/>
      <c r="AH15" s="639"/>
      <c r="AI15" s="332">
        <f>E15+Q15+W15+AC15</f>
        <v>8</v>
      </c>
      <c r="AJ15" s="74" t="s">
        <v>25</v>
      </c>
      <c r="AK15" s="290">
        <f>G15+S15+Y15+AE15</f>
        <v>0</v>
      </c>
      <c r="AL15" s="325"/>
      <c r="AM15" s="311"/>
      <c r="AN15" s="311"/>
      <c r="AO15" s="311"/>
      <c r="AP15" s="312">
        <f>AI15*10000000</f>
        <v>80000000</v>
      </c>
      <c r="AQ15" s="311"/>
      <c r="AR15" s="635"/>
    </row>
    <row r="16" spans="1:44" ht="16.5" customHeight="1" thickTop="1">
      <c r="A16" s="618" t="str">
        <f>'Spielplan Samstag m U14'!Y13</f>
        <v>Thüringen</v>
      </c>
      <c r="B16" s="55">
        <f>P10</f>
        <v>4</v>
      </c>
      <c r="C16" s="55" t="s">
        <v>25</v>
      </c>
      <c r="D16" s="298">
        <f>N10</f>
        <v>11</v>
      </c>
      <c r="E16" s="53">
        <f>S10</f>
        <v>13</v>
      </c>
      <c r="F16" s="54" t="s">
        <v>25</v>
      </c>
      <c r="G16" s="56">
        <f>Q10</f>
        <v>22</v>
      </c>
      <c r="H16" s="55">
        <f>P13</f>
        <v>5</v>
      </c>
      <c r="I16" s="55" t="s">
        <v>25</v>
      </c>
      <c r="J16" s="298">
        <f>N13</f>
        <v>11</v>
      </c>
      <c r="K16" s="53">
        <f>S13</f>
        <v>13</v>
      </c>
      <c r="L16" s="54" t="s">
        <v>25</v>
      </c>
      <c r="M16" s="56">
        <f>Q13</f>
        <v>22</v>
      </c>
      <c r="N16" s="621"/>
      <c r="O16" s="622"/>
      <c r="P16" s="622"/>
      <c r="Q16" s="622"/>
      <c r="R16" s="622"/>
      <c r="S16" s="623"/>
      <c r="T16" s="53">
        <f>'Spielplan Samstag m U14'!$M43</f>
        <v>9</v>
      </c>
      <c r="U16" s="54" t="s">
        <v>25</v>
      </c>
      <c r="V16" s="283">
        <f>'Spielplan Samstag m U14'!$O43</f>
        <v>11</v>
      </c>
      <c r="W16" s="53">
        <f>'Spielplan Samstag m U14'!$V43</f>
        <v>38</v>
      </c>
      <c r="X16" s="54" t="s">
        <v>25</v>
      </c>
      <c r="Y16" s="56">
        <f>'Spielplan Samstag m U14'!$X43</f>
        <v>37</v>
      </c>
      <c r="Z16" s="53">
        <f>'Spielplan Samstag m U14'!$M46</f>
        <v>7</v>
      </c>
      <c r="AA16" s="54" t="s">
        <v>25</v>
      </c>
      <c r="AB16" s="283">
        <f>'Spielplan Samstag m U14'!$O46</f>
        <v>11</v>
      </c>
      <c r="AC16" s="53">
        <f>'Spielplan Samstag m U14'!$V46</f>
        <v>11</v>
      </c>
      <c r="AD16" s="54" t="s">
        <v>25</v>
      </c>
      <c r="AE16" s="56">
        <f>'Spielplan Samstag m U14'!$X46</f>
        <v>22</v>
      </c>
      <c r="AF16" s="81">
        <f>E16+K16+W16+AC16</f>
        <v>75</v>
      </c>
      <c r="AG16" s="75" t="s">
        <v>25</v>
      </c>
      <c r="AH16" s="326">
        <f>G16+M16+Y16+AE16</f>
        <v>103</v>
      </c>
      <c r="AI16" s="329"/>
      <c r="AJ16" s="58"/>
      <c r="AK16" s="288"/>
      <c r="AL16" s="323">
        <f>AF16</f>
        <v>75</v>
      </c>
      <c r="AM16" s="308">
        <f>(AF16-AH16)*1000</f>
        <v>-28000</v>
      </c>
      <c r="AN16" s="308"/>
      <c r="AO16" s="308"/>
      <c r="AP16" s="308"/>
      <c r="AQ16" s="308"/>
      <c r="AR16" s="633">
        <f>IF('Spielplan Samstag m U14'!AB$46+'Spielplan Samstag m U14'!AD$46=0,"",IF(AQ17="","",RANK(AQ17,AQ$11:AQ$24,0)))</f>
        <v>4</v>
      </c>
    </row>
    <row r="17" spans="1:44" ht="16.5" customHeight="1">
      <c r="A17" s="619"/>
      <c r="B17" s="59">
        <f>P11</f>
        <v>9</v>
      </c>
      <c r="C17" s="59" t="s">
        <v>25</v>
      </c>
      <c r="D17" s="60">
        <f>N11</f>
        <v>11</v>
      </c>
      <c r="E17" s="61">
        <f>S11</f>
        <v>0</v>
      </c>
      <c r="F17" s="62" t="s">
        <v>25</v>
      </c>
      <c r="G17" s="64">
        <f>Q11</f>
        <v>2</v>
      </c>
      <c r="H17" s="59">
        <f>P14</f>
        <v>8</v>
      </c>
      <c r="I17" s="59" t="s">
        <v>25</v>
      </c>
      <c r="J17" s="60">
        <f>N14</f>
        <v>11</v>
      </c>
      <c r="K17" s="61">
        <f>S14</f>
        <v>0</v>
      </c>
      <c r="L17" s="62" t="s">
        <v>25</v>
      </c>
      <c r="M17" s="64">
        <f>Q14</f>
        <v>2</v>
      </c>
      <c r="N17" s="624"/>
      <c r="O17" s="625"/>
      <c r="P17" s="625"/>
      <c r="Q17" s="625"/>
      <c r="R17" s="625"/>
      <c r="S17" s="626"/>
      <c r="T17" s="293">
        <f>'Spielplan Samstag m U14'!$P43</f>
        <v>14</v>
      </c>
      <c r="U17" s="59" t="s">
        <v>25</v>
      </c>
      <c r="V17" s="282">
        <f>'Spielplan Samstag m U14'!$R43</f>
        <v>12</v>
      </c>
      <c r="W17" s="61">
        <f>'Spielplan Samstag m U14'!$Y43</f>
        <v>2</v>
      </c>
      <c r="X17" s="62" t="s">
        <v>25</v>
      </c>
      <c r="Y17" s="64">
        <f>'Spielplan Samstag m U14'!$AA43</f>
        <v>1</v>
      </c>
      <c r="Z17" s="293">
        <f>'Spielplan Samstag m U14'!$P46</f>
        <v>4</v>
      </c>
      <c r="AA17" s="59" t="s">
        <v>25</v>
      </c>
      <c r="AB17" s="282">
        <f>'Spielplan Samstag m U14'!$R46</f>
        <v>11</v>
      </c>
      <c r="AC17" s="61">
        <f>'Spielplan Samstag m U14'!$Y46</f>
        <v>0</v>
      </c>
      <c r="AD17" s="62" t="s">
        <v>25</v>
      </c>
      <c r="AE17" s="64">
        <f>'Spielplan Samstag m U14'!$AA46</f>
        <v>2</v>
      </c>
      <c r="AF17" s="65">
        <f>E17+K17+W17+AC17</f>
        <v>2</v>
      </c>
      <c r="AG17" s="76" t="s">
        <v>25</v>
      </c>
      <c r="AH17" s="327">
        <f>G17+M17+Y17+AE17</f>
        <v>7</v>
      </c>
      <c r="AI17" s="330"/>
      <c r="AJ17" s="67"/>
      <c r="AK17" s="289"/>
      <c r="AL17" s="324"/>
      <c r="AM17" s="309"/>
      <c r="AN17" s="309">
        <f>AF17*100000</f>
        <v>200000</v>
      </c>
      <c r="AO17" s="309">
        <f>(AF17-AH17)*1000000</f>
        <v>-5000000</v>
      </c>
      <c r="AP17" s="310"/>
      <c r="AQ17" s="309">
        <f>AP18+AO17+AN17+AM16+AL16</f>
        <v>15172075</v>
      </c>
      <c r="AR17" s="634"/>
    </row>
    <row r="18" spans="1:44" ht="16.5" customHeight="1" thickBot="1">
      <c r="A18" s="619"/>
      <c r="B18" s="294">
        <f>P12</f>
        <v>0</v>
      </c>
      <c r="C18" s="292" t="s">
        <v>25</v>
      </c>
      <c r="D18" s="299">
        <f>N12</f>
        <v>0</v>
      </c>
      <c r="E18" s="68">
        <f>S12</f>
        <v>0</v>
      </c>
      <c r="F18" s="69" t="s">
        <v>25</v>
      </c>
      <c r="G18" s="77">
        <f>Q12</f>
        <v>2</v>
      </c>
      <c r="H18" s="294">
        <f>P15</f>
        <v>0</v>
      </c>
      <c r="I18" s="292" t="s">
        <v>25</v>
      </c>
      <c r="J18" s="299">
        <f>N15</f>
        <v>0</v>
      </c>
      <c r="K18" s="68">
        <f>S15</f>
        <v>0</v>
      </c>
      <c r="L18" s="69" t="s">
        <v>25</v>
      </c>
      <c r="M18" s="77">
        <f>Q15</f>
        <v>2</v>
      </c>
      <c r="N18" s="627"/>
      <c r="O18" s="628"/>
      <c r="P18" s="628"/>
      <c r="Q18" s="628"/>
      <c r="R18" s="628"/>
      <c r="S18" s="629"/>
      <c r="T18" s="297">
        <f>'Spielplan Samstag m U14'!$S43</f>
        <v>15</v>
      </c>
      <c r="U18" s="63" t="s">
        <v>25</v>
      </c>
      <c r="V18" s="295">
        <f>'Spielplan Samstag m U14'!$U43</f>
        <v>14</v>
      </c>
      <c r="W18" s="70">
        <f>'Spielplan Samstag m U14'!$AB43</f>
        <v>2</v>
      </c>
      <c r="X18" s="71" t="s">
        <v>25</v>
      </c>
      <c r="Y18" s="72">
        <f>'Spielplan Samstag m U14'!$AD43</f>
        <v>0</v>
      </c>
      <c r="Z18" s="297">
        <f>'Spielplan Samstag m U14'!$S46</f>
        <v>0</v>
      </c>
      <c r="AA18" s="63" t="s">
        <v>25</v>
      </c>
      <c r="AB18" s="295">
        <f>'Spielplan Samstag m U14'!$U46</f>
        <v>0</v>
      </c>
      <c r="AC18" s="70">
        <f>'Spielplan Samstag m U14'!$AB46</f>
        <v>0</v>
      </c>
      <c r="AD18" s="71" t="s">
        <v>25</v>
      </c>
      <c r="AE18" s="72">
        <f>'Spielplan Samstag m U14'!$AD46</f>
        <v>2</v>
      </c>
      <c r="AF18" s="637">
        <f>AF16-AH16</f>
        <v>-28</v>
      </c>
      <c r="AG18" s="638"/>
      <c r="AH18" s="639"/>
      <c r="AI18" s="332">
        <f>E18+K18+W18+AC18</f>
        <v>2</v>
      </c>
      <c r="AJ18" s="74" t="s">
        <v>25</v>
      </c>
      <c r="AK18" s="290">
        <f>G18+M18+Y18+AE18</f>
        <v>6</v>
      </c>
      <c r="AL18" s="325"/>
      <c r="AM18" s="311"/>
      <c r="AN18" s="311"/>
      <c r="AO18" s="311"/>
      <c r="AP18" s="312">
        <f>AI18*10000000</f>
        <v>20000000</v>
      </c>
      <c r="AQ18" s="311"/>
      <c r="AR18" s="635"/>
    </row>
    <row r="19" spans="1:44" ht="16.5" customHeight="1" thickTop="1">
      <c r="A19" s="618" t="str">
        <f>'Spielplan Samstag m U14'!Y14</f>
        <v>Berlin-BB</v>
      </c>
      <c r="B19" s="55">
        <f>V10</f>
        <v>3</v>
      </c>
      <c r="C19" s="55" t="s">
        <v>25</v>
      </c>
      <c r="D19" s="298">
        <f>T10</f>
        <v>11</v>
      </c>
      <c r="E19" s="53">
        <f>Y10</f>
        <v>12</v>
      </c>
      <c r="F19" s="54" t="s">
        <v>25</v>
      </c>
      <c r="G19" s="56">
        <f>W10</f>
        <v>22</v>
      </c>
      <c r="H19" s="55">
        <f>V13</f>
        <v>7</v>
      </c>
      <c r="I19" s="55" t="s">
        <v>25</v>
      </c>
      <c r="J19" s="298">
        <f>T13</f>
        <v>11</v>
      </c>
      <c r="K19" s="53">
        <f>Y13</f>
        <v>11</v>
      </c>
      <c r="L19" s="54" t="s">
        <v>25</v>
      </c>
      <c r="M19" s="56">
        <f>W13</f>
        <v>22</v>
      </c>
      <c r="N19" s="55">
        <f>V16</f>
        <v>11</v>
      </c>
      <c r="O19" s="55" t="s">
        <v>25</v>
      </c>
      <c r="P19" s="298">
        <f>T16</f>
        <v>9</v>
      </c>
      <c r="Q19" s="53">
        <f>Y16</f>
        <v>37</v>
      </c>
      <c r="R19" s="54" t="s">
        <v>25</v>
      </c>
      <c r="S19" s="56">
        <f>W16</f>
        <v>38</v>
      </c>
      <c r="T19" s="621"/>
      <c r="U19" s="622"/>
      <c r="V19" s="622"/>
      <c r="W19" s="622"/>
      <c r="X19" s="622"/>
      <c r="Y19" s="623"/>
      <c r="Z19" s="53">
        <f>'Spielplan Samstag m U14'!$M40</f>
        <v>6</v>
      </c>
      <c r="AA19" s="54" t="s">
        <v>25</v>
      </c>
      <c r="AB19" s="283">
        <f>'Spielplan Samstag m U14'!$O40</f>
        <v>11</v>
      </c>
      <c r="AC19" s="53">
        <f>'Spielplan Samstag m U14'!$V40</f>
        <v>23</v>
      </c>
      <c r="AD19" s="54" t="s">
        <v>25</v>
      </c>
      <c r="AE19" s="56">
        <f>'Spielplan Samstag m U14'!$X40</f>
        <v>33</v>
      </c>
      <c r="AF19" s="81">
        <f>E19+K19+Q19+AC19</f>
        <v>83</v>
      </c>
      <c r="AG19" s="75" t="s">
        <v>25</v>
      </c>
      <c r="AH19" s="326">
        <f>G19+M19+S19+AE19</f>
        <v>115</v>
      </c>
      <c r="AI19" s="329"/>
      <c r="AJ19" s="58"/>
      <c r="AK19" s="288"/>
      <c r="AL19" s="323">
        <f>AF19</f>
        <v>83</v>
      </c>
      <c r="AM19" s="308">
        <f>(AF19-AH19)*1000</f>
        <v>-32000</v>
      </c>
      <c r="AN19" s="308"/>
      <c r="AO19" s="308"/>
      <c r="AP19" s="308"/>
      <c r="AQ19" s="308"/>
      <c r="AR19" s="633">
        <f>IF('Spielplan Samstag m U14'!AB$46+'Spielplan Samstag m U14'!AD$46=0,"",IF(AQ20="","",RANK(AQ20,AQ$11:AQ$24,0)))</f>
        <v>5</v>
      </c>
    </row>
    <row r="20" spans="1:44" ht="16.5" customHeight="1">
      <c r="A20" s="619"/>
      <c r="B20" s="59">
        <f>V11</f>
        <v>9</v>
      </c>
      <c r="C20" s="59" t="s">
        <v>25</v>
      </c>
      <c r="D20" s="60">
        <f>T11</f>
        <v>11</v>
      </c>
      <c r="E20" s="61">
        <f>Y11</f>
        <v>0</v>
      </c>
      <c r="F20" s="62" t="s">
        <v>25</v>
      </c>
      <c r="G20" s="64">
        <f>W11</f>
        <v>2</v>
      </c>
      <c r="H20" s="59">
        <f>V14</f>
        <v>4</v>
      </c>
      <c r="I20" s="59" t="s">
        <v>25</v>
      </c>
      <c r="J20" s="60">
        <f>T14</f>
        <v>11</v>
      </c>
      <c r="K20" s="61">
        <f>Y14</f>
        <v>0</v>
      </c>
      <c r="L20" s="62" t="s">
        <v>25</v>
      </c>
      <c r="M20" s="64">
        <f>W14</f>
        <v>2</v>
      </c>
      <c r="N20" s="59">
        <f>V17</f>
        <v>12</v>
      </c>
      <c r="O20" s="59" t="s">
        <v>25</v>
      </c>
      <c r="P20" s="60">
        <f>T17</f>
        <v>14</v>
      </c>
      <c r="Q20" s="61">
        <f>Y17</f>
        <v>1</v>
      </c>
      <c r="R20" s="62" t="s">
        <v>25</v>
      </c>
      <c r="S20" s="64">
        <f>W17</f>
        <v>2</v>
      </c>
      <c r="T20" s="624"/>
      <c r="U20" s="625"/>
      <c r="V20" s="625"/>
      <c r="W20" s="625"/>
      <c r="X20" s="625"/>
      <c r="Y20" s="626"/>
      <c r="Z20" s="293">
        <f>'Spielplan Samstag m U14'!$P40</f>
        <v>13</v>
      </c>
      <c r="AA20" s="59" t="s">
        <v>25</v>
      </c>
      <c r="AB20" s="282">
        <f>'Spielplan Samstag m U14'!$R40</f>
        <v>11</v>
      </c>
      <c r="AC20" s="61">
        <f>'Spielplan Samstag m U14'!$Y40</f>
        <v>1</v>
      </c>
      <c r="AD20" s="62" t="s">
        <v>25</v>
      </c>
      <c r="AE20" s="64">
        <f>'Spielplan Samstag m U14'!$AA40</f>
        <v>2</v>
      </c>
      <c r="AF20" s="65">
        <f>E20+K20+Q20+AC20</f>
        <v>2</v>
      </c>
      <c r="AG20" s="76" t="s">
        <v>25</v>
      </c>
      <c r="AH20" s="327">
        <f>G20+M20+S20+AE20</f>
        <v>8</v>
      </c>
      <c r="AI20" s="330"/>
      <c r="AJ20" s="67"/>
      <c r="AK20" s="289"/>
      <c r="AL20" s="324"/>
      <c r="AM20" s="309"/>
      <c r="AN20" s="309">
        <f>AF20*100000</f>
        <v>200000</v>
      </c>
      <c r="AO20" s="309">
        <f>(AF20-AH20)*1000000</f>
        <v>-6000000</v>
      </c>
      <c r="AP20" s="310"/>
      <c r="AQ20" s="309">
        <f>AP21+AO20+AN20+AM19+AL19</f>
        <v>-5831917</v>
      </c>
      <c r="AR20" s="634"/>
    </row>
    <row r="21" spans="1:44" ht="16.5" customHeight="1" thickBot="1">
      <c r="A21" s="619"/>
      <c r="B21" s="294">
        <f>V12</f>
        <v>0</v>
      </c>
      <c r="C21" s="292" t="s">
        <v>25</v>
      </c>
      <c r="D21" s="299">
        <f>T12</f>
        <v>0</v>
      </c>
      <c r="E21" s="68">
        <f>Y12</f>
        <v>0</v>
      </c>
      <c r="F21" s="69" t="s">
        <v>25</v>
      </c>
      <c r="G21" s="77">
        <f>W12</f>
        <v>2</v>
      </c>
      <c r="H21" s="294">
        <f>V15</f>
        <v>0</v>
      </c>
      <c r="I21" s="292" t="s">
        <v>25</v>
      </c>
      <c r="J21" s="299">
        <f>T15</f>
        <v>0</v>
      </c>
      <c r="K21" s="68">
        <f>Y15</f>
        <v>0</v>
      </c>
      <c r="L21" s="69" t="s">
        <v>25</v>
      </c>
      <c r="M21" s="77">
        <f>W15</f>
        <v>2</v>
      </c>
      <c r="N21" s="294">
        <f>V18</f>
        <v>14</v>
      </c>
      <c r="O21" s="292" t="s">
        <v>25</v>
      </c>
      <c r="P21" s="299">
        <f>T18</f>
        <v>15</v>
      </c>
      <c r="Q21" s="68">
        <f>Y18</f>
        <v>0</v>
      </c>
      <c r="R21" s="69" t="s">
        <v>25</v>
      </c>
      <c r="S21" s="77">
        <f>W18</f>
        <v>2</v>
      </c>
      <c r="T21" s="627"/>
      <c r="U21" s="628"/>
      <c r="V21" s="628"/>
      <c r="W21" s="628"/>
      <c r="X21" s="628"/>
      <c r="Y21" s="629"/>
      <c r="Z21" s="297">
        <f>'Spielplan Samstag m U14'!$S40</f>
        <v>4</v>
      </c>
      <c r="AA21" s="63" t="s">
        <v>25</v>
      </c>
      <c r="AB21" s="295">
        <f>'Spielplan Samstag m U14'!$U40</f>
        <v>11</v>
      </c>
      <c r="AC21" s="70">
        <f>'Spielplan Samstag m U14'!$AB40</f>
        <v>0</v>
      </c>
      <c r="AD21" s="71" t="s">
        <v>25</v>
      </c>
      <c r="AE21" s="72">
        <f>'Spielplan Samstag m U14'!$AD40</f>
        <v>2</v>
      </c>
      <c r="AF21" s="637">
        <f>AF19-AH19</f>
        <v>-32</v>
      </c>
      <c r="AG21" s="638"/>
      <c r="AH21" s="639"/>
      <c r="AI21" s="332">
        <f>E21+K21+Q21+AC21</f>
        <v>0</v>
      </c>
      <c r="AJ21" s="74" t="s">
        <v>25</v>
      </c>
      <c r="AK21" s="290">
        <f>G21+M21+S21+AE21</f>
        <v>8</v>
      </c>
      <c r="AL21" s="325"/>
      <c r="AM21" s="311"/>
      <c r="AN21" s="311"/>
      <c r="AO21" s="311"/>
      <c r="AP21" s="312">
        <f>AI21*10000000</f>
        <v>0</v>
      </c>
      <c r="AQ21" s="311"/>
      <c r="AR21" s="635"/>
    </row>
    <row r="22" spans="1:44" ht="16.5" customHeight="1" thickTop="1">
      <c r="A22" s="618" t="str">
        <f>'Spielplan Samstag m U14'!Y15</f>
        <v>Rheinland</v>
      </c>
      <c r="B22" s="55">
        <f>AB10</f>
        <v>7</v>
      </c>
      <c r="C22" s="55" t="s">
        <v>25</v>
      </c>
      <c r="D22" s="298">
        <f>Z10</f>
        <v>11</v>
      </c>
      <c r="E22" s="53">
        <f>AE10</f>
        <v>30</v>
      </c>
      <c r="F22" s="54" t="s">
        <v>25</v>
      </c>
      <c r="G22" s="56">
        <f>AC10</f>
        <v>29</v>
      </c>
      <c r="H22" s="55">
        <f>AB13</f>
        <v>9</v>
      </c>
      <c r="I22" s="55" t="s">
        <v>25</v>
      </c>
      <c r="J22" s="298">
        <f>Z13</f>
        <v>11</v>
      </c>
      <c r="K22" s="53">
        <f>AE13</f>
        <v>15</v>
      </c>
      <c r="L22" s="54" t="s">
        <v>25</v>
      </c>
      <c r="M22" s="56">
        <f>AC13</f>
        <v>22</v>
      </c>
      <c r="N22" s="55">
        <f>AB16</f>
        <v>11</v>
      </c>
      <c r="O22" s="55" t="s">
        <v>25</v>
      </c>
      <c r="P22" s="298">
        <f>Z16</f>
        <v>7</v>
      </c>
      <c r="Q22" s="53">
        <f>AE16</f>
        <v>22</v>
      </c>
      <c r="R22" s="54" t="s">
        <v>25</v>
      </c>
      <c r="S22" s="56">
        <f>AC16</f>
        <v>11</v>
      </c>
      <c r="T22" s="55">
        <f>AB19</f>
        <v>11</v>
      </c>
      <c r="U22" s="55" t="s">
        <v>25</v>
      </c>
      <c r="V22" s="298">
        <f>Z19</f>
        <v>6</v>
      </c>
      <c r="W22" s="53">
        <f>AE19</f>
        <v>33</v>
      </c>
      <c r="X22" s="54" t="s">
        <v>25</v>
      </c>
      <c r="Y22" s="56">
        <f>AC19</f>
        <v>23</v>
      </c>
      <c r="Z22" s="621"/>
      <c r="AA22" s="622"/>
      <c r="AB22" s="622"/>
      <c r="AC22" s="622"/>
      <c r="AD22" s="622"/>
      <c r="AE22" s="623"/>
      <c r="AF22" s="81">
        <f>E22+K22+Q22+W22</f>
        <v>100</v>
      </c>
      <c r="AG22" s="75" t="s">
        <v>25</v>
      </c>
      <c r="AH22" s="326">
        <f>G22+M22+S22+Y22</f>
        <v>85</v>
      </c>
      <c r="AI22" s="329"/>
      <c r="AJ22" s="58"/>
      <c r="AK22" s="288"/>
      <c r="AL22" s="323">
        <f>AF22</f>
        <v>100</v>
      </c>
      <c r="AM22" s="308">
        <f>(AF22-AH22)*1000</f>
        <v>15000</v>
      </c>
      <c r="AN22" s="308"/>
      <c r="AO22" s="308"/>
      <c r="AP22" s="308"/>
      <c r="AQ22" s="308"/>
      <c r="AR22" s="633">
        <f>IF('Spielplan Samstag m U14'!AB$46+'Spielplan Samstag m U14'!AD$46=0,"",IF(AQ23="","",RANK(AQ23,AQ$11:AQ$24,0)))</f>
        <v>2</v>
      </c>
    </row>
    <row r="23" spans="1:44" ht="16.5" customHeight="1">
      <c r="A23" s="619"/>
      <c r="B23" s="59">
        <f>AB11</f>
        <v>11</v>
      </c>
      <c r="C23" s="59" t="s">
        <v>25</v>
      </c>
      <c r="D23" s="60">
        <f>Z11</f>
        <v>8</v>
      </c>
      <c r="E23" s="61">
        <f>AE11</f>
        <v>2</v>
      </c>
      <c r="F23" s="62" t="s">
        <v>25</v>
      </c>
      <c r="G23" s="64">
        <f>AC11</f>
        <v>1</v>
      </c>
      <c r="H23" s="59">
        <f>AB14</f>
        <v>6</v>
      </c>
      <c r="I23" s="59" t="s">
        <v>25</v>
      </c>
      <c r="J23" s="60">
        <f>Z14</f>
        <v>11</v>
      </c>
      <c r="K23" s="61">
        <f>AE14</f>
        <v>0</v>
      </c>
      <c r="L23" s="62" t="s">
        <v>25</v>
      </c>
      <c r="M23" s="64">
        <f>AC14</f>
        <v>2</v>
      </c>
      <c r="N23" s="59">
        <f>AB17</f>
        <v>11</v>
      </c>
      <c r="O23" s="59" t="s">
        <v>25</v>
      </c>
      <c r="P23" s="60">
        <f>Z17</f>
        <v>4</v>
      </c>
      <c r="Q23" s="61">
        <f>AE17</f>
        <v>2</v>
      </c>
      <c r="R23" s="62" t="s">
        <v>25</v>
      </c>
      <c r="S23" s="64">
        <f>AC17</f>
        <v>0</v>
      </c>
      <c r="T23" s="59">
        <f>AB20</f>
        <v>11</v>
      </c>
      <c r="U23" s="59" t="s">
        <v>25</v>
      </c>
      <c r="V23" s="60">
        <f>Z20</f>
        <v>13</v>
      </c>
      <c r="W23" s="61">
        <f>AE20</f>
        <v>2</v>
      </c>
      <c r="X23" s="62" t="s">
        <v>25</v>
      </c>
      <c r="Y23" s="64">
        <f>AC20</f>
        <v>1</v>
      </c>
      <c r="Z23" s="624"/>
      <c r="AA23" s="625"/>
      <c r="AB23" s="625"/>
      <c r="AC23" s="625"/>
      <c r="AD23" s="625"/>
      <c r="AE23" s="626"/>
      <c r="AF23" s="65">
        <f>E23+K23+Q23+W23</f>
        <v>6</v>
      </c>
      <c r="AG23" s="76" t="s">
        <v>25</v>
      </c>
      <c r="AH23" s="327">
        <f>G23+M23+S23+Y23</f>
        <v>4</v>
      </c>
      <c r="AI23" s="330"/>
      <c r="AJ23" s="67"/>
      <c r="AK23" s="289"/>
      <c r="AL23" s="324"/>
      <c r="AM23" s="309"/>
      <c r="AN23" s="309">
        <f>AF23*100000</f>
        <v>600000</v>
      </c>
      <c r="AO23" s="309">
        <f>(AF23-AH23)*1000000</f>
        <v>2000000</v>
      </c>
      <c r="AP23" s="310"/>
      <c r="AQ23" s="309">
        <f>AP24+AO23+AN23+AM22+AL22</f>
        <v>62615100</v>
      </c>
      <c r="AR23" s="634"/>
    </row>
    <row r="24" spans="1:44" ht="16.5" customHeight="1" thickBot="1">
      <c r="A24" s="620"/>
      <c r="B24" s="294">
        <f>AB12</f>
        <v>12</v>
      </c>
      <c r="C24" s="292" t="s">
        <v>25</v>
      </c>
      <c r="D24" s="299">
        <f>Z12</f>
        <v>10</v>
      </c>
      <c r="E24" s="68">
        <f>AE12</f>
        <v>2</v>
      </c>
      <c r="F24" s="69" t="s">
        <v>25</v>
      </c>
      <c r="G24" s="77">
        <f>AC12</f>
        <v>0</v>
      </c>
      <c r="H24" s="294">
        <f>AB15</f>
        <v>0</v>
      </c>
      <c r="I24" s="292" t="s">
        <v>25</v>
      </c>
      <c r="J24" s="299">
        <f>Z15</f>
        <v>0</v>
      </c>
      <c r="K24" s="68">
        <f>AE15</f>
        <v>0</v>
      </c>
      <c r="L24" s="69" t="s">
        <v>25</v>
      </c>
      <c r="M24" s="77">
        <f>AC15</f>
        <v>2</v>
      </c>
      <c r="N24" s="294">
        <f>AB18</f>
        <v>0</v>
      </c>
      <c r="O24" s="292" t="s">
        <v>25</v>
      </c>
      <c r="P24" s="299">
        <f>Z18</f>
        <v>0</v>
      </c>
      <c r="Q24" s="68">
        <f>AE18</f>
        <v>2</v>
      </c>
      <c r="R24" s="69" t="s">
        <v>25</v>
      </c>
      <c r="S24" s="77">
        <f>AC18</f>
        <v>0</v>
      </c>
      <c r="T24" s="294">
        <f>AB21</f>
        <v>11</v>
      </c>
      <c r="U24" s="292" t="s">
        <v>25</v>
      </c>
      <c r="V24" s="299">
        <f>Z21</f>
        <v>4</v>
      </c>
      <c r="W24" s="68">
        <f>AE21</f>
        <v>2</v>
      </c>
      <c r="X24" s="69" t="s">
        <v>25</v>
      </c>
      <c r="Y24" s="77">
        <f>AC21</f>
        <v>0</v>
      </c>
      <c r="Z24" s="627"/>
      <c r="AA24" s="628"/>
      <c r="AB24" s="628"/>
      <c r="AC24" s="628"/>
      <c r="AD24" s="628"/>
      <c r="AE24" s="629"/>
      <c r="AF24" s="637">
        <f>AF22-AH22</f>
        <v>15</v>
      </c>
      <c r="AG24" s="638"/>
      <c r="AH24" s="639"/>
      <c r="AI24" s="332">
        <f>E24+K24+Q24+W24</f>
        <v>6</v>
      </c>
      <c r="AJ24" s="74" t="s">
        <v>25</v>
      </c>
      <c r="AK24" s="290">
        <f>G24+M24+S24+Y24</f>
        <v>2</v>
      </c>
      <c r="AL24" s="325"/>
      <c r="AM24" s="311"/>
      <c r="AN24" s="311"/>
      <c r="AO24" s="311"/>
      <c r="AP24" s="312">
        <f>AI24*10000000</f>
        <v>60000000</v>
      </c>
      <c r="AQ24" s="311"/>
      <c r="AR24" s="635"/>
    </row>
    <row r="25" spans="32:44" s="26" customFormat="1" ht="19.5" customHeight="1" thickTop="1">
      <c r="AF25" s="78"/>
      <c r="AG25" s="78"/>
      <c r="AH25" s="78"/>
      <c r="AI25" s="78"/>
      <c r="AJ25" s="78"/>
      <c r="AK25" s="318"/>
      <c r="AL25" s="317"/>
      <c r="AM25" s="317"/>
      <c r="AN25" s="317"/>
      <c r="AO25" s="317"/>
      <c r="AP25" s="317"/>
      <c r="AQ25" s="317"/>
      <c r="AR25" s="319"/>
    </row>
    <row r="26" spans="1:44" s="28" customFormat="1" ht="23.25" customHeight="1">
      <c r="A26" s="636" t="s">
        <v>152</v>
      </c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636"/>
      <c r="AE26" s="636"/>
      <c r="AF26" s="636"/>
      <c r="AG26" s="636"/>
      <c r="AH26" s="636"/>
      <c r="AI26" s="636"/>
      <c r="AJ26" s="636"/>
      <c r="AK26" s="636"/>
      <c r="AL26" s="636"/>
      <c r="AM26" s="636"/>
      <c r="AN26" s="636"/>
      <c r="AO26" s="636"/>
      <c r="AP26" s="636"/>
      <c r="AQ26" s="636"/>
      <c r="AR26" s="636"/>
    </row>
    <row r="27" spans="1:44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78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78"/>
      <c r="AE27" s="26"/>
      <c r="AF27" s="26"/>
      <c r="AG27" s="26"/>
      <c r="AH27" s="26"/>
      <c r="AI27" s="40"/>
      <c r="AJ27" s="40"/>
      <c r="AK27" s="40"/>
      <c r="AL27" s="315"/>
      <c r="AM27" s="316"/>
      <c r="AN27" s="316"/>
      <c r="AO27" s="316"/>
      <c r="AP27" s="313"/>
      <c r="AQ27" s="316"/>
      <c r="AR27" s="320"/>
    </row>
    <row r="28" spans="1:44" ht="30" customHeight="1">
      <c r="A28" s="26"/>
      <c r="B28" s="321" t="s">
        <v>50</v>
      </c>
      <c r="C28" s="26"/>
      <c r="D28" s="26"/>
      <c r="E28" s="617" t="str">
        <f>IF(AR$10=1,A$10,IF(AR$13=1,A$13,IF(AR$16=1,A$16,IF(AR$19=1,A$19,IF(AR$22=1,A$22,"")))))</f>
        <v>Niedersachsen</v>
      </c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R28" s="617"/>
      <c r="S28" s="617"/>
      <c r="T28" s="617"/>
      <c r="U28" s="617"/>
      <c r="V28" s="617"/>
      <c r="W28" s="322"/>
      <c r="X28" s="322"/>
      <c r="Y28" s="322"/>
      <c r="Z28" s="82"/>
      <c r="AA28" s="322"/>
      <c r="AB28" s="322"/>
      <c r="AC28" s="617"/>
      <c r="AD28" s="617"/>
      <c r="AE28" s="617"/>
      <c r="AF28" s="617"/>
      <c r="AG28" s="617"/>
      <c r="AH28" s="617"/>
      <c r="AI28" s="617"/>
      <c r="AJ28" s="617"/>
      <c r="AK28" s="617"/>
      <c r="AL28" s="313"/>
      <c r="AM28" s="313"/>
      <c r="AN28" s="313"/>
      <c r="AO28" s="313"/>
      <c r="AP28" s="313"/>
      <c r="AQ28" s="313"/>
      <c r="AR28" s="320"/>
    </row>
    <row r="29" spans="1:44" ht="30" customHeight="1">
      <c r="A29" s="26"/>
      <c r="B29" s="321" t="s">
        <v>52</v>
      </c>
      <c r="C29" s="26"/>
      <c r="D29" s="26"/>
      <c r="E29" s="617" t="str">
        <f>IF(AR$10=2,A$10,IF(AR$13=2,A$13,IF(AR$16=2,A$16,IF(AR$19=2,A$19,IF(AR$22=2,A$22,"")))))</f>
        <v>Rheinland</v>
      </c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322"/>
      <c r="X29" s="322"/>
      <c r="Y29" s="322"/>
      <c r="Z29" s="82"/>
      <c r="AA29" s="322"/>
      <c r="AB29" s="322"/>
      <c r="AC29" s="617"/>
      <c r="AD29" s="617"/>
      <c r="AE29" s="617"/>
      <c r="AF29" s="617"/>
      <c r="AG29" s="617"/>
      <c r="AH29" s="617"/>
      <c r="AI29" s="617"/>
      <c r="AJ29" s="617"/>
      <c r="AK29" s="617"/>
      <c r="AL29" s="314"/>
      <c r="AM29" s="313"/>
      <c r="AN29" s="313"/>
      <c r="AO29" s="313"/>
      <c r="AP29" s="40"/>
      <c r="AQ29" s="313"/>
      <c r="AR29" s="320"/>
    </row>
    <row r="30" spans="1:44" ht="30" customHeight="1">
      <c r="A30" s="26"/>
      <c r="B30" s="321" t="s">
        <v>54</v>
      </c>
      <c r="C30" s="26"/>
      <c r="D30" s="26"/>
      <c r="E30" s="617" t="str">
        <f>IF(AR$10=3,A$10,IF(AR$13=3,A$13,IF(AR$16=3,A$16,IF(AR$19=3,A$19,IF(AR$22=3,A$22,"")))))</f>
        <v>Bayern</v>
      </c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7"/>
      <c r="Q30" s="617"/>
      <c r="R30" s="617"/>
      <c r="S30" s="617"/>
      <c r="T30" s="617"/>
      <c r="U30" s="617"/>
      <c r="V30" s="617"/>
      <c r="W30" s="322"/>
      <c r="X30" s="322"/>
      <c r="Y30" s="322"/>
      <c r="Z30" s="82"/>
      <c r="AA30" s="322"/>
      <c r="AB30" s="322"/>
      <c r="AC30" s="617"/>
      <c r="AD30" s="617"/>
      <c r="AE30" s="617"/>
      <c r="AF30" s="617"/>
      <c r="AG30" s="617"/>
      <c r="AH30" s="617"/>
      <c r="AI30" s="617"/>
      <c r="AJ30" s="617"/>
      <c r="AK30" s="617"/>
      <c r="AL30" s="315"/>
      <c r="AM30" s="316"/>
      <c r="AN30" s="316"/>
      <c r="AO30" s="316"/>
      <c r="AP30" s="313"/>
      <c r="AQ30" s="316"/>
      <c r="AR30" s="320"/>
    </row>
    <row r="31" spans="1:44" ht="30" customHeight="1">
      <c r="A31" s="26"/>
      <c r="B31" s="321" t="s">
        <v>51</v>
      </c>
      <c r="C31" s="26"/>
      <c r="D31" s="26"/>
      <c r="E31" s="617" t="str">
        <f>IF(AR$10=4,A$10,IF(AR$13=4,A$13,IF(AR$16=4,A$16,IF(AR$19=4,A$19,IF(AR$22=4,A$22,"")))))</f>
        <v>Thüringen</v>
      </c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7"/>
      <c r="V31" s="617"/>
      <c r="W31" s="322"/>
      <c r="X31" s="322"/>
      <c r="Y31" s="322"/>
      <c r="Z31" s="82"/>
      <c r="AA31" s="322"/>
      <c r="AB31" s="322"/>
      <c r="AC31" s="617"/>
      <c r="AD31" s="617"/>
      <c r="AE31" s="617"/>
      <c r="AF31" s="617"/>
      <c r="AG31" s="617"/>
      <c r="AH31" s="617"/>
      <c r="AI31" s="617"/>
      <c r="AJ31" s="617"/>
      <c r="AK31" s="617"/>
      <c r="AL31" s="315"/>
      <c r="AM31" s="316"/>
      <c r="AN31" s="316"/>
      <c r="AO31" s="316"/>
      <c r="AP31" s="313"/>
      <c r="AQ31" s="316"/>
      <c r="AR31" s="320"/>
    </row>
    <row r="32" spans="1:44" ht="30" customHeight="1">
      <c r="A32" s="26"/>
      <c r="B32" s="321" t="s">
        <v>53</v>
      </c>
      <c r="C32" s="26"/>
      <c r="D32" s="26"/>
      <c r="E32" s="617" t="str">
        <f>IF(AR$10=5,A$10,IF(AR$13=5,A$13,IF(AR$16=5,A$16,IF(AR$19=5,A$19,IF(AR$22=5,A$22,"")))))</f>
        <v>Berlin-BB</v>
      </c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322"/>
      <c r="X32" s="322"/>
      <c r="Y32" s="322"/>
      <c r="Z32" s="82"/>
      <c r="AA32" s="322"/>
      <c r="AB32" s="322"/>
      <c r="AC32" s="617"/>
      <c r="AD32" s="617"/>
      <c r="AE32" s="617"/>
      <c r="AF32" s="617"/>
      <c r="AG32" s="617"/>
      <c r="AH32" s="617"/>
      <c r="AI32" s="617"/>
      <c r="AJ32" s="617"/>
      <c r="AK32" s="617"/>
      <c r="AL32" s="315"/>
      <c r="AM32" s="316"/>
      <c r="AN32" s="316"/>
      <c r="AO32" s="316"/>
      <c r="AP32" s="313"/>
      <c r="AQ32" s="316"/>
      <c r="AR32" s="320"/>
    </row>
  </sheetData>
  <sheetProtection/>
  <mergeCells count="54">
    <mergeCell ref="E31:V31"/>
    <mergeCell ref="AC31:AK31"/>
    <mergeCell ref="E32:V32"/>
    <mergeCell ref="AC32:AK32"/>
    <mergeCell ref="A1:AR1"/>
    <mergeCell ref="A3:AR3"/>
    <mergeCell ref="E30:V30"/>
    <mergeCell ref="AC30:AK30"/>
    <mergeCell ref="A26:AR26"/>
    <mergeCell ref="E28:V28"/>
    <mergeCell ref="AC28:AK28"/>
    <mergeCell ref="E29:V29"/>
    <mergeCell ref="AC29:AK29"/>
    <mergeCell ref="AR16:AR18"/>
    <mergeCell ref="AF18:AH18"/>
    <mergeCell ref="AR19:AR21"/>
    <mergeCell ref="AF21:AH21"/>
    <mergeCell ref="AR22:AR24"/>
    <mergeCell ref="AF24:AH24"/>
    <mergeCell ref="AR7:AR9"/>
    <mergeCell ref="AF9:AH9"/>
    <mergeCell ref="AR10:AR12"/>
    <mergeCell ref="AF12:AH12"/>
    <mergeCell ref="AR13:AR15"/>
    <mergeCell ref="AF15:AH15"/>
    <mergeCell ref="AI9:AK9"/>
    <mergeCell ref="A22:A24"/>
    <mergeCell ref="Z22:AE24"/>
    <mergeCell ref="A13:A15"/>
    <mergeCell ref="H13:M15"/>
    <mergeCell ref="A16:A18"/>
    <mergeCell ref="N16:S18"/>
    <mergeCell ref="A19:A21"/>
    <mergeCell ref="T19:Y21"/>
    <mergeCell ref="B10:D10"/>
    <mergeCell ref="E10:G10"/>
    <mergeCell ref="B11:D11"/>
    <mergeCell ref="E11:G11"/>
    <mergeCell ref="A5:P5"/>
    <mergeCell ref="Z7:AE9"/>
    <mergeCell ref="T6:Y6"/>
    <mergeCell ref="A10:A12"/>
    <mergeCell ref="B12:D12"/>
    <mergeCell ref="E12:G12"/>
    <mergeCell ref="AB4:AH4"/>
    <mergeCell ref="B7:G9"/>
    <mergeCell ref="H7:M9"/>
    <mergeCell ref="N7:S9"/>
    <mergeCell ref="T7:Y9"/>
    <mergeCell ref="D4:N4"/>
    <mergeCell ref="T4:Z4"/>
    <mergeCell ref="T5:AP5"/>
    <mergeCell ref="AF7:AH7"/>
    <mergeCell ref="AF8:AH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0"/>
  <sheetViews>
    <sheetView zoomScalePageLayoutView="0" workbookViewId="0" topLeftCell="A24">
      <selection activeCell="AF30" sqref="AF30"/>
    </sheetView>
  </sheetViews>
  <sheetFormatPr defaultColWidth="3.7109375" defaultRowHeight="12.75"/>
  <cols>
    <col min="1" max="3" width="3.7109375" style="87" customWidth="1"/>
    <col min="4" max="4" width="3.7109375" style="88" hidden="1" customWidth="1"/>
    <col min="5" max="20" width="3.7109375" style="87" customWidth="1"/>
    <col min="21" max="21" width="3.7109375" style="88" hidden="1" customWidth="1"/>
    <col min="22" max="35" width="3.7109375" style="87" customWidth="1"/>
    <col min="36" max="39" width="3.7109375" style="0" customWidth="1"/>
    <col min="40" max="43" width="0" style="0" hidden="1" customWidth="1"/>
  </cols>
  <sheetData>
    <row r="1" spans="1:35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</row>
    <row r="2" ht="30" customHeight="1" thickBot="1">
      <c r="A2"/>
    </row>
    <row r="3" spans="1:44" ht="33.75" customHeight="1" thickBot="1" thickTop="1">
      <c r="A3" s="704" t="s">
        <v>234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6"/>
      <c r="AM3" s="374" t="s">
        <v>125</v>
      </c>
      <c r="AN3" s="375" t="s">
        <v>126</v>
      </c>
      <c r="AO3" s="375" t="s">
        <v>126</v>
      </c>
      <c r="AP3" s="375" t="s">
        <v>126</v>
      </c>
      <c r="AQ3" s="375" t="s">
        <v>126</v>
      </c>
      <c r="AR3" s="40"/>
    </row>
    <row r="4" spans="1:44" ht="33.75" customHeight="1" thickBot="1" thickTop="1">
      <c r="A4" s="707" t="s">
        <v>64</v>
      </c>
      <c r="B4" s="687"/>
      <c r="C4" s="687"/>
      <c r="D4" s="687"/>
      <c r="E4" s="687"/>
      <c r="F4" s="687"/>
      <c r="G4" s="687"/>
      <c r="H4" s="687"/>
      <c r="I4" s="708"/>
      <c r="J4" s="709">
        <v>42266</v>
      </c>
      <c r="K4" s="710"/>
      <c r="L4" s="710"/>
      <c r="M4" s="710"/>
      <c r="N4" s="89" t="s">
        <v>62</v>
      </c>
      <c r="O4" s="711">
        <v>42267</v>
      </c>
      <c r="P4" s="711"/>
      <c r="Q4" s="712"/>
      <c r="R4" s="90"/>
      <c r="S4" s="686" t="s">
        <v>107</v>
      </c>
      <c r="T4" s="686"/>
      <c r="U4" s="686"/>
      <c r="V4" s="686"/>
      <c r="W4" s="686"/>
      <c r="X4" s="91"/>
      <c r="Y4" s="687" t="s">
        <v>65</v>
      </c>
      <c r="Z4" s="687"/>
      <c r="AA4" s="687"/>
      <c r="AB4" s="687"/>
      <c r="AC4" s="687"/>
      <c r="AD4" s="687"/>
      <c r="AE4" s="687"/>
      <c r="AF4" s="687"/>
      <c r="AG4" s="687"/>
      <c r="AH4" s="687"/>
      <c r="AI4" s="688"/>
      <c r="AM4" s="376"/>
      <c r="AN4" s="377"/>
      <c r="AO4" s="377"/>
      <c r="AP4" s="377"/>
      <c r="AQ4" s="377"/>
      <c r="AR4" s="40"/>
    </row>
    <row r="5" spans="1:44" ht="30" customHeight="1" thickTop="1">
      <c r="A5" s="92" t="s">
        <v>66</v>
      </c>
      <c r="B5" s="93"/>
      <c r="C5" s="93"/>
      <c r="D5" s="94"/>
      <c r="E5" s="95"/>
      <c r="F5" s="696" t="str">
        <f>IF(VLOOKUP(AM5,PlanS,AN5,FALSE)="","",(VLOOKUP(AM5,PlanS,AN5,FALSE)))</f>
        <v>Finale</v>
      </c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8"/>
      <c r="R5" s="96" t="s">
        <v>67</v>
      </c>
      <c r="S5" s="93"/>
      <c r="T5" s="93"/>
      <c r="U5" s="94"/>
      <c r="V5" s="95"/>
      <c r="W5" s="699">
        <f>IF(VLOOKUP(AM5,PlanS,AO5,FALSE)="","",(VLOOKUP(AM5,PlanS,AO5,FALSE)))</f>
        <v>42267</v>
      </c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1"/>
      <c r="AM5" s="370">
        <v>31</v>
      </c>
      <c r="AN5" s="371">
        <v>7</v>
      </c>
      <c r="AO5" s="371">
        <v>2</v>
      </c>
      <c r="AP5" s="371"/>
      <c r="AQ5" s="371"/>
      <c r="AR5" s="40"/>
    </row>
    <row r="6" spans="1:44" ht="30" customHeight="1">
      <c r="A6" s="97" t="s">
        <v>68</v>
      </c>
      <c r="B6" s="98"/>
      <c r="C6" s="98"/>
      <c r="D6" s="99"/>
      <c r="E6" s="100"/>
      <c r="F6" s="683" t="str">
        <f>IF(VLOOKUP(AM6,PlanS,AN6,FALSE)="","",(VLOOKUP(AM6,PlanS,AN6,FALSE)))</f>
        <v> </v>
      </c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5"/>
      <c r="R6" s="101" t="s">
        <v>69</v>
      </c>
      <c r="S6" s="98"/>
      <c r="T6" s="98"/>
      <c r="U6" s="99"/>
      <c r="V6" s="100"/>
      <c r="W6" s="702">
        <f>IF(VLOOKUP(AM6,PlanS,AO6,FALSE)="","",(VLOOKUP(AM6,PlanS,AO6,FALSE)))</f>
      </c>
      <c r="X6" s="703"/>
      <c r="Y6" s="703"/>
      <c r="Z6" s="102" t="s">
        <v>70</v>
      </c>
      <c r="AA6" s="28"/>
      <c r="AB6" s="103"/>
      <c r="AC6" s="103"/>
      <c r="AD6" s="103"/>
      <c r="AE6" s="104"/>
      <c r="AF6" s="104"/>
      <c r="AG6" s="28"/>
      <c r="AH6" s="28"/>
      <c r="AI6" s="105"/>
      <c r="AM6" s="372">
        <f aca="true" t="shared" si="0" ref="AM6:AM11">AM5</f>
        <v>31</v>
      </c>
      <c r="AN6" s="373">
        <v>12</v>
      </c>
      <c r="AO6" s="373">
        <v>3</v>
      </c>
      <c r="AP6" s="371"/>
      <c r="AQ6" s="371"/>
      <c r="AR6" s="40"/>
    </row>
    <row r="7" spans="1:44" ht="30" customHeight="1">
      <c r="A7" s="97" t="s">
        <v>71</v>
      </c>
      <c r="B7" s="98"/>
      <c r="C7" s="98"/>
      <c r="D7" s="99"/>
      <c r="E7" s="100"/>
      <c r="F7" s="683" t="str">
        <f>'Spielplan Samstag m U14'!H11</f>
        <v>männliche Jugend U 14</v>
      </c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5"/>
      <c r="R7" s="101" t="s">
        <v>72</v>
      </c>
      <c r="S7" s="98"/>
      <c r="T7" s="98"/>
      <c r="U7" s="99"/>
      <c r="V7" s="100"/>
      <c r="W7" s="264">
        <f>IF(VLOOKUP(AM7,PlanS,AN7,FALSE)="","",(VLOOKUP(AM7,PlanS,AN7,FALSE)))</f>
        <v>9</v>
      </c>
      <c r="X7" s="265"/>
      <c r="Y7" s="106"/>
      <c r="Z7" s="106"/>
      <c r="AA7" s="106"/>
      <c r="AB7" s="106"/>
      <c r="AC7" s="106"/>
      <c r="AD7" s="106"/>
      <c r="AE7" s="106"/>
      <c r="AF7" s="107"/>
      <c r="AG7" s="107"/>
      <c r="AH7" s="107"/>
      <c r="AI7" s="108"/>
      <c r="AM7" s="372">
        <f t="shared" si="0"/>
        <v>31</v>
      </c>
      <c r="AN7" s="373">
        <v>4</v>
      </c>
      <c r="AO7" s="373"/>
      <c r="AP7" s="371"/>
      <c r="AQ7" s="371"/>
      <c r="AR7" s="40"/>
    </row>
    <row r="8" spans="1:44" ht="30" customHeight="1">
      <c r="A8" s="97" t="s">
        <v>73</v>
      </c>
      <c r="B8" s="98"/>
      <c r="C8" s="98"/>
      <c r="D8" s="99"/>
      <c r="E8" s="100"/>
      <c r="F8" s="683" t="str">
        <f>IF(VLOOKUP(AM8,PlanS,AN8,FALSE)="","",(VLOOKUP(AM8,PlanS,AN8,FALSE)))</f>
        <v> </v>
      </c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5"/>
      <c r="R8" s="109" t="s">
        <v>74</v>
      </c>
      <c r="S8" s="98"/>
      <c r="T8" s="98"/>
      <c r="U8" s="99"/>
      <c r="V8" s="100"/>
      <c r="W8" s="264">
        <f>IF(VLOOKUP(AM8,PlanS,AO8,FALSE)="","",(VLOOKUP(AM8,PlanS,AO8,FALSE)))</f>
        <v>31</v>
      </c>
      <c r="X8" s="265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8"/>
      <c r="AM8" s="372">
        <f t="shared" si="0"/>
        <v>31</v>
      </c>
      <c r="AN8" s="373">
        <v>11</v>
      </c>
      <c r="AO8" s="373">
        <v>6</v>
      </c>
      <c r="AP8" s="371"/>
      <c r="AQ8" s="371"/>
      <c r="AR8" s="40"/>
    </row>
    <row r="9" spans="1:44" ht="30" customHeight="1" thickBot="1">
      <c r="A9" s="110" t="s">
        <v>75</v>
      </c>
      <c r="B9" s="111"/>
      <c r="C9" s="111"/>
      <c r="D9" s="112"/>
      <c r="E9" s="113"/>
      <c r="F9" s="689" t="str">
        <f>F8</f>
        <v> </v>
      </c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1"/>
      <c r="R9" s="114" t="s">
        <v>76</v>
      </c>
      <c r="S9" s="111"/>
      <c r="T9" s="111"/>
      <c r="U9" s="112"/>
      <c r="V9" s="113"/>
      <c r="W9" s="264">
        <f>IF(VLOOKUP(AM9,PlanS,AO9,FALSE)="","",(VLOOKUP(AM9,PlanS,AO9,FALSE)))</f>
        <v>6</v>
      </c>
      <c r="X9" s="26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6"/>
      <c r="AM9" s="372">
        <f t="shared" si="0"/>
        <v>31</v>
      </c>
      <c r="AN9" s="373">
        <f>AN8</f>
        <v>11</v>
      </c>
      <c r="AO9" s="373">
        <v>5</v>
      </c>
      <c r="AP9" s="371"/>
      <c r="AQ9" s="371"/>
      <c r="AR9" s="40"/>
    </row>
    <row r="10" spans="1:44" ht="24" customHeight="1" thickBot="1">
      <c r="A10" s="117" t="s">
        <v>77</v>
      </c>
      <c r="B10" s="118"/>
      <c r="C10" s="118"/>
      <c r="D10" s="119"/>
      <c r="E10" s="118"/>
      <c r="F10" s="118"/>
      <c r="G10" s="120"/>
      <c r="H10" s="120"/>
      <c r="I10" s="120"/>
      <c r="J10" s="120"/>
      <c r="K10" s="120"/>
      <c r="L10" s="120"/>
      <c r="M10" s="120"/>
      <c r="N10" s="120"/>
      <c r="O10" s="121"/>
      <c r="P10" s="122" t="s">
        <v>78</v>
      </c>
      <c r="Q10" s="123" t="s">
        <v>79</v>
      </c>
      <c r="R10" s="124" t="s">
        <v>80</v>
      </c>
      <c r="S10" s="118"/>
      <c r="T10" s="118"/>
      <c r="U10" s="119"/>
      <c r="V10" s="118"/>
      <c r="W10" s="118"/>
      <c r="X10" s="120"/>
      <c r="Y10" s="120"/>
      <c r="Z10" s="120"/>
      <c r="AA10" s="120"/>
      <c r="AB10" s="120"/>
      <c r="AC10" s="120"/>
      <c r="AD10" s="120"/>
      <c r="AE10" s="120"/>
      <c r="AF10" s="120"/>
      <c r="AG10" s="121"/>
      <c r="AH10" s="122" t="s">
        <v>78</v>
      </c>
      <c r="AI10" s="125" t="s">
        <v>79</v>
      </c>
      <c r="AM10" s="372">
        <f t="shared" si="0"/>
        <v>31</v>
      </c>
      <c r="AN10" s="373"/>
      <c r="AO10" s="373"/>
      <c r="AP10" s="371"/>
      <c r="AQ10" s="371"/>
      <c r="AR10" s="40"/>
    </row>
    <row r="11" spans="1:44" ht="22.5" customHeight="1" thickBot="1">
      <c r="A11" s="692" t="str">
        <f>IF(VLOOKUP(AM11,PlanS,AN11,FALSE)="","",(VLOOKUP(AM11,PlanS,AN11,FALSE)))</f>
        <v>Mecklenburg-VP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4"/>
      <c r="P11" s="126"/>
      <c r="Q11" s="127"/>
      <c r="R11" s="695" t="str">
        <f>IF(VLOOKUP(AM11,PlanS,AO11,FALSE)="","",(VLOOKUP(AM11,PlanS,AO11,FALSE)))</f>
        <v>Schwaben</v>
      </c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4"/>
      <c r="AH11" s="128"/>
      <c r="AI11" s="129"/>
      <c r="AM11" s="372">
        <f t="shared" si="0"/>
        <v>31</v>
      </c>
      <c r="AN11" s="373">
        <v>8</v>
      </c>
      <c r="AO11" s="373">
        <v>10</v>
      </c>
      <c r="AP11" s="371"/>
      <c r="AQ11" s="371"/>
      <c r="AR11" s="40"/>
    </row>
    <row r="12" spans="1:35" ht="18" customHeight="1" thickBot="1">
      <c r="A12" s="130" t="s">
        <v>81</v>
      </c>
      <c r="B12" s="131" t="s">
        <v>82</v>
      </c>
      <c r="C12" s="132" t="s">
        <v>83</v>
      </c>
      <c r="D12" s="133"/>
      <c r="E12" s="134" t="s">
        <v>84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P12" s="137"/>
      <c r="Q12" s="138"/>
      <c r="R12" s="139" t="s">
        <v>81</v>
      </c>
      <c r="S12" s="131" t="s">
        <v>82</v>
      </c>
      <c r="T12" s="132" t="s">
        <v>83</v>
      </c>
      <c r="U12" s="133"/>
      <c r="V12" s="140" t="s">
        <v>84</v>
      </c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2"/>
      <c r="AH12" s="137"/>
      <c r="AI12" s="129"/>
    </row>
    <row r="13" spans="1:43" s="150" customFormat="1" ht="18" customHeight="1" hidden="1">
      <c r="A13" s="143"/>
      <c r="B13" s="144"/>
      <c r="C13" s="145"/>
      <c r="D13" s="133"/>
      <c r="E13" s="146" t="e">
        <v>#N/A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47"/>
      <c r="R13" s="148"/>
      <c r="S13" s="144"/>
      <c r="T13" s="145"/>
      <c r="U13" s="133"/>
      <c r="V13" s="146" t="e">
        <v>#N/A</v>
      </c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49"/>
      <c r="AN13" s="40"/>
      <c r="AO13" s="40"/>
      <c r="AP13" s="40"/>
      <c r="AQ13" s="40"/>
    </row>
    <row r="14" spans="1:43" ht="21" customHeight="1">
      <c r="A14" s="151"/>
      <c r="B14" s="152"/>
      <c r="C14" s="153"/>
      <c r="D14" s="154"/>
      <c r="E14" s="677"/>
      <c r="F14" s="678"/>
      <c r="G14" s="678"/>
      <c r="H14" s="678"/>
      <c r="I14" s="678"/>
      <c r="J14" s="678"/>
      <c r="K14" s="678"/>
      <c r="L14" s="678"/>
      <c r="M14" s="678"/>
      <c r="N14" s="678"/>
      <c r="O14" s="679"/>
      <c r="P14" s="155"/>
      <c r="Q14" s="153"/>
      <c r="R14" s="156"/>
      <c r="S14" s="152"/>
      <c r="T14" s="153"/>
      <c r="U14" s="154"/>
      <c r="V14" s="677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9"/>
      <c r="AH14" s="157"/>
      <c r="AI14" s="158"/>
      <c r="AN14" s="40"/>
      <c r="AO14" s="40"/>
      <c r="AP14" s="40"/>
      <c r="AQ14" s="40"/>
    </row>
    <row r="15" spans="1:35" ht="21" customHeight="1">
      <c r="A15" s="159"/>
      <c r="B15" s="160"/>
      <c r="C15" s="161"/>
      <c r="D15" s="99"/>
      <c r="E15" s="671"/>
      <c r="F15" s="672"/>
      <c r="G15" s="672"/>
      <c r="H15" s="672"/>
      <c r="I15" s="672"/>
      <c r="J15" s="672"/>
      <c r="K15" s="672"/>
      <c r="L15" s="672"/>
      <c r="M15" s="672"/>
      <c r="N15" s="672"/>
      <c r="O15" s="673"/>
      <c r="P15" s="162"/>
      <c r="Q15" s="163"/>
      <c r="R15" s="164"/>
      <c r="S15" s="160"/>
      <c r="T15" s="161"/>
      <c r="U15" s="99"/>
      <c r="V15" s="671"/>
      <c r="W15" s="672"/>
      <c r="X15" s="672"/>
      <c r="Y15" s="672"/>
      <c r="Z15" s="672"/>
      <c r="AA15" s="672"/>
      <c r="AB15" s="672"/>
      <c r="AC15" s="672"/>
      <c r="AD15" s="672"/>
      <c r="AE15" s="672"/>
      <c r="AF15" s="672"/>
      <c r="AG15" s="673"/>
      <c r="AH15" s="162"/>
      <c r="AI15" s="165"/>
    </row>
    <row r="16" spans="1:35" ht="21" customHeight="1">
      <c r="A16" s="159"/>
      <c r="B16" s="160"/>
      <c r="C16" s="166"/>
      <c r="D16" s="99"/>
      <c r="E16" s="671"/>
      <c r="F16" s="672"/>
      <c r="G16" s="672"/>
      <c r="H16" s="672"/>
      <c r="I16" s="672"/>
      <c r="J16" s="672"/>
      <c r="K16" s="672"/>
      <c r="L16" s="672"/>
      <c r="M16" s="672"/>
      <c r="N16" s="672"/>
      <c r="O16" s="673"/>
      <c r="P16" s="167"/>
      <c r="Q16" s="163"/>
      <c r="R16" s="164"/>
      <c r="S16" s="160"/>
      <c r="T16" s="161"/>
      <c r="U16" s="99"/>
      <c r="V16" s="671" t="s">
        <v>16</v>
      </c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3"/>
      <c r="AH16" s="162"/>
      <c r="AI16" s="165"/>
    </row>
    <row r="17" spans="1:35" ht="21" customHeight="1">
      <c r="A17" s="159"/>
      <c r="B17" s="160"/>
      <c r="C17" s="168"/>
      <c r="D17" s="99"/>
      <c r="E17" s="671"/>
      <c r="F17" s="672"/>
      <c r="G17" s="672"/>
      <c r="H17" s="672"/>
      <c r="I17" s="672"/>
      <c r="J17" s="672"/>
      <c r="K17" s="672"/>
      <c r="L17" s="672"/>
      <c r="M17" s="672"/>
      <c r="N17" s="672"/>
      <c r="O17" s="673"/>
      <c r="P17" s="167"/>
      <c r="Q17" s="163"/>
      <c r="R17" s="164"/>
      <c r="S17" s="160"/>
      <c r="T17" s="161"/>
      <c r="U17" s="99"/>
      <c r="V17" s="671"/>
      <c r="W17" s="672"/>
      <c r="X17" s="672"/>
      <c r="Y17" s="672"/>
      <c r="Z17" s="672"/>
      <c r="AA17" s="672"/>
      <c r="AB17" s="672"/>
      <c r="AC17" s="672"/>
      <c r="AD17" s="672"/>
      <c r="AE17" s="672"/>
      <c r="AF17" s="672"/>
      <c r="AG17" s="673"/>
      <c r="AH17" s="162"/>
      <c r="AI17" s="165"/>
    </row>
    <row r="18" spans="1:35" ht="21" customHeight="1">
      <c r="A18" s="159"/>
      <c r="B18" s="160"/>
      <c r="C18" s="169"/>
      <c r="D18" s="99"/>
      <c r="E18" s="671"/>
      <c r="F18" s="672"/>
      <c r="G18" s="672"/>
      <c r="H18" s="672"/>
      <c r="I18" s="672"/>
      <c r="J18" s="672"/>
      <c r="K18" s="672"/>
      <c r="L18" s="672"/>
      <c r="M18" s="672"/>
      <c r="N18" s="672"/>
      <c r="O18" s="673"/>
      <c r="P18" s="170"/>
      <c r="Q18" s="163"/>
      <c r="R18" s="164"/>
      <c r="S18" s="160"/>
      <c r="T18" s="161"/>
      <c r="U18" s="99"/>
      <c r="V18" s="671"/>
      <c r="W18" s="672"/>
      <c r="X18" s="672"/>
      <c r="Y18" s="672"/>
      <c r="Z18" s="672"/>
      <c r="AA18" s="672"/>
      <c r="AB18" s="672"/>
      <c r="AC18" s="672"/>
      <c r="AD18" s="672"/>
      <c r="AE18" s="672"/>
      <c r="AF18" s="672"/>
      <c r="AG18" s="673"/>
      <c r="AH18" s="162"/>
      <c r="AI18" s="165"/>
    </row>
    <row r="19" spans="1:35" ht="21" customHeight="1">
      <c r="A19" s="159"/>
      <c r="B19" s="160"/>
      <c r="C19" s="168"/>
      <c r="D19" s="99"/>
      <c r="E19" s="671"/>
      <c r="F19" s="672"/>
      <c r="G19" s="672"/>
      <c r="H19" s="672"/>
      <c r="I19" s="672"/>
      <c r="J19" s="672"/>
      <c r="K19" s="672"/>
      <c r="L19" s="672"/>
      <c r="M19" s="672"/>
      <c r="N19" s="672"/>
      <c r="O19" s="673"/>
      <c r="P19" s="167"/>
      <c r="Q19" s="163"/>
      <c r="R19" s="164"/>
      <c r="S19" s="160"/>
      <c r="T19" s="161"/>
      <c r="U19" s="99"/>
      <c r="V19" s="671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3"/>
      <c r="AH19" s="162"/>
      <c r="AI19" s="165"/>
    </row>
    <row r="20" spans="1:35" ht="21" customHeight="1">
      <c r="A20" s="159"/>
      <c r="B20" s="160"/>
      <c r="C20" s="168"/>
      <c r="D20" s="99"/>
      <c r="E20" s="671"/>
      <c r="F20" s="672"/>
      <c r="G20" s="672"/>
      <c r="H20" s="672"/>
      <c r="I20" s="672"/>
      <c r="J20" s="672"/>
      <c r="K20" s="672"/>
      <c r="L20" s="672"/>
      <c r="M20" s="672"/>
      <c r="N20" s="672"/>
      <c r="O20" s="673"/>
      <c r="P20" s="167"/>
      <c r="Q20" s="163"/>
      <c r="R20" s="164"/>
      <c r="S20" s="160"/>
      <c r="T20" s="161"/>
      <c r="U20" s="99"/>
      <c r="V20" s="671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3"/>
      <c r="AH20" s="162"/>
      <c r="AI20" s="165"/>
    </row>
    <row r="21" spans="1:35" ht="21" customHeight="1">
      <c r="A21" s="159"/>
      <c r="B21" s="160"/>
      <c r="C21" s="168"/>
      <c r="D21" s="99"/>
      <c r="E21" s="671"/>
      <c r="F21" s="672"/>
      <c r="G21" s="672"/>
      <c r="H21" s="672"/>
      <c r="I21" s="672"/>
      <c r="J21" s="672"/>
      <c r="K21" s="672"/>
      <c r="L21" s="672"/>
      <c r="M21" s="672"/>
      <c r="N21" s="672"/>
      <c r="O21" s="673"/>
      <c r="P21" s="167"/>
      <c r="Q21" s="163"/>
      <c r="R21" s="164"/>
      <c r="S21" s="160"/>
      <c r="T21" s="161"/>
      <c r="U21" s="99"/>
      <c r="V21" s="671"/>
      <c r="W21" s="672"/>
      <c r="X21" s="672"/>
      <c r="Y21" s="672"/>
      <c r="Z21" s="672"/>
      <c r="AA21" s="672"/>
      <c r="AB21" s="672"/>
      <c r="AC21" s="672"/>
      <c r="AD21" s="672"/>
      <c r="AE21" s="672"/>
      <c r="AF21" s="672"/>
      <c r="AG21" s="673"/>
      <c r="AH21" s="162"/>
      <c r="AI21" s="165"/>
    </row>
    <row r="22" spans="1:35" ht="21" customHeight="1">
      <c r="A22" s="159"/>
      <c r="B22" s="160"/>
      <c r="C22" s="168"/>
      <c r="D22" s="99"/>
      <c r="E22" s="671"/>
      <c r="F22" s="672"/>
      <c r="G22" s="672"/>
      <c r="H22" s="672"/>
      <c r="I22" s="672"/>
      <c r="J22" s="672"/>
      <c r="K22" s="672"/>
      <c r="L22" s="672"/>
      <c r="M22" s="672"/>
      <c r="N22" s="672"/>
      <c r="O22" s="673"/>
      <c r="P22" s="171"/>
      <c r="Q22" s="172"/>
      <c r="R22" s="164"/>
      <c r="S22" s="160"/>
      <c r="T22" s="173"/>
      <c r="U22" s="99"/>
      <c r="V22" s="671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3"/>
      <c r="AH22" s="174"/>
      <c r="AI22" s="175"/>
    </row>
    <row r="23" spans="1:35" ht="21" customHeight="1" thickBot="1">
      <c r="A23" s="159"/>
      <c r="B23" s="160"/>
      <c r="C23" s="168"/>
      <c r="D23" s="99"/>
      <c r="E23" s="671"/>
      <c r="F23" s="672"/>
      <c r="G23" s="672"/>
      <c r="H23" s="672"/>
      <c r="I23" s="672"/>
      <c r="J23" s="672"/>
      <c r="K23" s="672"/>
      <c r="L23" s="672"/>
      <c r="M23" s="672"/>
      <c r="N23" s="672"/>
      <c r="O23" s="673"/>
      <c r="P23" s="176"/>
      <c r="Q23" s="177"/>
      <c r="R23" s="178"/>
      <c r="S23" s="179"/>
      <c r="T23" s="180"/>
      <c r="U23" s="99"/>
      <c r="V23" s="674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6"/>
      <c r="AH23" s="181"/>
      <c r="AI23" s="182"/>
    </row>
    <row r="24" spans="1:35" ht="21" customHeight="1">
      <c r="A24" s="183" t="s">
        <v>85</v>
      </c>
      <c r="B24" s="184"/>
      <c r="C24" s="185"/>
      <c r="D24" s="99"/>
      <c r="E24" s="677"/>
      <c r="F24" s="678"/>
      <c r="G24" s="678"/>
      <c r="H24" s="678"/>
      <c r="I24" s="678"/>
      <c r="J24" s="678"/>
      <c r="K24" s="678"/>
      <c r="L24" s="678"/>
      <c r="M24" s="678"/>
      <c r="N24" s="678"/>
      <c r="O24" s="679"/>
      <c r="P24" s="186"/>
      <c r="Q24" s="187"/>
      <c r="R24" s="188" t="s">
        <v>85</v>
      </c>
      <c r="S24" s="184"/>
      <c r="T24" s="185"/>
      <c r="U24" s="99"/>
      <c r="V24" s="677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9"/>
      <c r="AH24" s="186"/>
      <c r="AI24" s="189"/>
    </row>
    <row r="25" spans="1:35" ht="21" customHeight="1" thickBot="1">
      <c r="A25" s="190" t="s">
        <v>86</v>
      </c>
      <c r="B25" s="191"/>
      <c r="C25" s="192"/>
      <c r="D25" s="99"/>
      <c r="E25" s="680"/>
      <c r="F25" s="681"/>
      <c r="G25" s="681"/>
      <c r="H25" s="681"/>
      <c r="I25" s="681"/>
      <c r="J25" s="681"/>
      <c r="K25" s="681"/>
      <c r="L25" s="681"/>
      <c r="M25" s="681"/>
      <c r="N25" s="681"/>
      <c r="O25" s="682"/>
      <c r="P25" s="176"/>
      <c r="Q25" s="193"/>
      <c r="R25" s="194" t="s">
        <v>86</v>
      </c>
      <c r="S25" s="191"/>
      <c r="T25" s="195"/>
      <c r="U25" s="99"/>
      <c r="V25" s="680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2"/>
      <c r="AH25" s="176"/>
      <c r="AI25" s="196"/>
    </row>
    <row r="26" spans="1:35" ht="18" customHeight="1" thickBot="1">
      <c r="A26" s="197" t="s">
        <v>87</v>
      </c>
      <c r="B26" s="198"/>
      <c r="C26" s="199"/>
      <c r="D26" s="200"/>
      <c r="E26" s="199"/>
      <c r="F26" s="199"/>
      <c r="G26" s="201"/>
      <c r="H26" s="202"/>
      <c r="I26" s="203" t="s">
        <v>88</v>
      </c>
      <c r="J26" s="204"/>
      <c r="K26" s="204"/>
      <c r="L26" s="199" t="s">
        <v>89</v>
      </c>
      <c r="M26" s="201"/>
      <c r="N26" s="204"/>
      <c r="O26" s="204"/>
      <c r="P26" s="204"/>
      <c r="Q26" s="205"/>
      <c r="R26" s="206"/>
      <c r="S26" s="207"/>
      <c r="T26" s="207"/>
      <c r="U26" s="208"/>
      <c r="V26" s="209" t="s">
        <v>90</v>
      </c>
      <c r="W26" s="209"/>
      <c r="X26" s="209"/>
      <c r="Y26" s="209"/>
      <c r="Z26" s="209" t="s">
        <v>29</v>
      </c>
      <c r="AA26" s="209"/>
      <c r="AB26" s="207"/>
      <c r="AC26" s="209" t="s">
        <v>89</v>
      </c>
      <c r="AD26" s="209"/>
      <c r="AE26" s="209"/>
      <c r="AF26" s="209"/>
      <c r="AG26" s="209"/>
      <c r="AH26" s="210"/>
      <c r="AI26" s="211"/>
    </row>
    <row r="27" spans="1:35" ht="18" customHeight="1" thickBot="1">
      <c r="A27" s="664" t="s">
        <v>91</v>
      </c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6"/>
    </row>
    <row r="28" spans="1:35" ht="30" customHeight="1">
      <c r="A28" s="667" t="s">
        <v>50</v>
      </c>
      <c r="B28" s="668"/>
      <c r="C28" s="212" t="s">
        <v>29</v>
      </c>
      <c r="D28" s="213"/>
      <c r="E28" s="214"/>
      <c r="F28" s="215"/>
      <c r="G28" s="216"/>
      <c r="H28" s="216"/>
      <c r="I28" s="217"/>
      <c r="J28" s="218">
        <v>1</v>
      </c>
      <c r="K28" s="216">
        <v>2</v>
      </c>
      <c r="L28" s="216"/>
      <c r="M28" s="216"/>
      <c r="N28" s="217"/>
      <c r="O28" s="218"/>
      <c r="P28" s="216"/>
      <c r="Q28" s="216"/>
      <c r="R28" s="216"/>
      <c r="S28" s="217"/>
      <c r="T28" s="218"/>
      <c r="U28" s="219"/>
      <c r="V28" s="216"/>
      <c r="W28" s="216"/>
      <c r="X28" s="216"/>
      <c r="Y28" s="217"/>
      <c r="Z28" s="218"/>
      <c r="AA28" s="216"/>
      <c r="AB28" s="216"/>
      <c r="AC28" s="216"/>
      <c r="AD28" s="217"/>
      <c r="AE28" s="218"/>
      <c r="AF28" s="216"/>
      <c r="AG28" s="216"/>
      <c r="AH28" s="217"/>
      <c r="AI28" s="220"/>
    </row>
    <row r="29" spans="1:35" ht="30" customHeight="1" thickBot="1">
      <c r="A29" s="669" t="s">
        <v>92</v>
      </c>
      <c r="B29" s="670"/>
      <c r="C29" s="221" t="s">
        <v>89</v>
      </c>
      <c r="D29" s="222"/>
      <c r="E29" s="223">
        <v>1</v>
      </c>
      <c r="F29" s="224">
        <v>2</v>
      </c>
      <c r="G29" s="225">
        <v>3</v>
      </c>
      <c r="H29" s="225">
        <v>4</v>
      </c>
      <c r="I29" s="226">
        <v>5</v>
      </c>
      <c r="J29" s="227"/>
      <c r="K29" s="225"/>
      <c r="L29" s="225">
        <v>6</v>
      </c>
      <c r="M29" s="225">
        <v>7</v>
      </c>
      <c r="N29" s="226">
        <v>8</v>
      </c>
      <c r="O29" s="227">
        <v>9</v>
      </c>
      <c r="P29" s="225">
        <v>10</v>
      </c>
      <c r="Q29" s="225">
        <v>11</v>
      </c>
      <c r="R29" s="225"/>
      <c r="S29" s="226"/>
      <c r="T29" s="227"/>
      <c r="U29" s="228"/>
      <c r="V29" s="225"/>
      <c r="W29" s="225"/>
      <c r="X29" s="225"/>
      <c r="Y29" s="226"/>
      <c r="Z29" s="227"/>
      <c r="AA29" s="225"/>
      <c r="AB29" s="225"/>
      <c r="AC29" s="225"/>
      <c r="AD29" s="226"/>
      <c r="AE29" s="227"/>
      <c r="AF29" s="225"/>
      <c r="AG29" s="225"/>
      <c r="AH29" s="226"/>
      <c r="AI29" s="229"/>
    </row>
    <row r="30" spans="1:35" ht="30" customHeight="1">
      <c r="A30" s="667" t="s">
        <v>52</v>
      </c>
      <c r="B30" s="668"/>
      <c r="C30" s="212" t="s">
        <v>29</v>
      </c>
      <c r="D30" s="213"/>
      <c r="E30" s="230">
        <v>1</v>
      </c>
      <c r="F30" s="215"/>
      <c r="G30" s="216"/>
      <c r="H30" s="216"/>
      <c r="I30" s="217">
        <v>2</v>
      </c>
      <c r="J30" s="218">
        <v>3</v>
      </c>
      <c r="K30" s="216"/>
      <c r="L30" s="216">
        <v>4</v>
      </c>
      <c r="M30" s="216"/>
      <c r="N30" s="217">
        <v>5</v>
      </c>
      <c r="O30" s="218">
        <v>6</v>
      </c>
      <c r="P30" s="216"/>
      <c r="Q30" s="216"/>
      <c r="R30" s="216"/>
      <c r="S30" s="217"/>
      <c r="T30" s="218"/>
      <c r="U30" s="219"/>
      <c r="V30" s="216"/>
      <c r="W30" s="216"/>
      <c r="X30" s="216"/>
      <c r="Y30" s="217"/>
      <c r="Z30" s="218"/>
      <c r="AA30" s="216"/>
      <c r="AB30" s="216"/>
      <c r="AC30" s="216"/>
      <c r="AD30" s="217"/>
      <c r="AE30" s="218"/>
      <c r="AF30" s="216"/>
      <c r="AG30" s="216"/>
      <c r="AH30" s="217"/>
      <c r="AI30" s="220"/>
    </row>
    <row r="31" spans="1:35" ht="30" customHeight="1" thickBot="1">
      <c r="A31" s="669" t="s">
        <v>92</v>
      </c>
      <c r="B31" s="670"/>
      <c r="C31" s="221" t="s">
        <v>89</v>
      </c>
      <c r="D31" s="222"/>
      <c r="E31" s="231"/>
      <c r="F31" s="224">
        <v>1</v>
      </c>
      <c r="G31" s="225">
        <v>2</v>
      </c>
      <c r="H31" s="225">
        <v>3</v>
      </c>
      <c r="I31" s="226"/>
      <c r="J31" s="227"/>
      <c r="K31" s="225">
        <v>4</v>
      </c>
      <c r="L31" s="225"/>
      <c r="M31" s="225">
        <v>5</v>
      </c>
      <c r="N31" s="226"/>
      <c r="O31" s="227"/>
      <c r="P31" s="225">
        <v>6</v>
      </c>
      <c r="Q31" s="225">
        <v>7</v>
      </c>
      <c r="R31" s="225">
        <v>8</v>
      </c>
      <c r="S31" s="226">
        <v>9</v>
      </c>
      <c r="T31" s="227">
        <v>10</v>
      </c>
      <c r="U31" s="228"/>
      <c r="V31" s="225">
        <v>11</v>
      </c>
      <c r="W31" s="225"/>
      <c r="X31" s="225"/>
      <c r="Y31" s="226"/>
      <c r="Z31" s="227"/>
      <c r="AA31" s="225"/>
      <c r="AB31" s="225"/>
      <c r="AC31" s="225"/>
      <c r="AD31" s="226"/>
      <c r="AE31" s="227"/>
      <c r="AF31" s="225"/>
      <c r="AG31" s="225"/>
      <c r="AH31" s="226"/>
      <c r="AI31" s="229"/>
    </row>
    <row r="32" spans="1:35" ht="30" customHeight="1">
      <c r="A32" s="667" t="s">
        <v>54</v>
      </c>
      <c r="B32" s="668"/>
      <c r="C32" s="212" t="s">
        <v>29</v>
      </c>
      <c r="D32" s="213"/>
      <c r="E32" s="230"/>
      <c r="F32" s="215"/>
      <c r="G32" s="216"/>
      <c r="H32" s="216"/>
      <c r="I32" s="217"/>
      <c r="J32" s="218"/>
      <c r="K32" s="216"/>
      <c r="L32" s="216"/>
      <c r="M32" s="216"/>
      <c r="N32" s="217"/>
      <c r="O32" s="218"/>
      <c r="P32" s="216"/>
      <c r="Q32" s="216"/>
      <c r="R32" s="216"/>
      <c r="S32" s="217"/>
      <c r="T32" s="218"/>
      <c r="U32" s="219"/>
      <c r="V32" s="216"/>
      <c r="W32" s="216"/>
      <c r="X32" s="216"/>
      <c r="Y32" s="217"/>
      <c r="Z32" s="218"/>
      <c r="AA32" s="216"/>
      <c r="AB32" s="216"/>
      <c r="AC32" s="216"/>
      <c r="AD32" s="217"/>
      <c r="AE32" s="218"/>
      <c r="AF32" s="216"/>
      <c r="AG32" s="216"/>
      <c r="AH32" s="217"/>
      <c r="AI32" s="220"/>
    </row>
    <row r="33" spans="1:35" ht="30" customHeight="1" thickBot="1">
      <c r="A33" s="651" t="s">
        <v>92</v>
      </c>
      <c r="B33" s="652"/>
      <c r="C33" s="232" t="s">
        <v>89</v>
      </c>
      <c r="D33" s="233"/>
      <c r="E33" s="234"/>
      <c r="F33" s="235"/>
      <c r="G33" s="236"/>
      <c r="H33" s="236"/>
      <c r="I33" s="237"/>
      <c r="J33" s="238"/>
      <c r="K33" s="236"/>
      <c r="L33" s="236"/>
      <c r="M33" s="236"/>
      <c r="N33" s="237"/>
      <c r="O33" s="238"/>
      <c r="P33" s="236"/>
      <c r="Q33" s="236"/>
      <c r="R33" s="236"/>
      <c r="S33" s="237"/>
      <c r="T33" s="238"/>
      <c r="U33" s="239"/>
      <c r="V33" s="236"/>
      <c r="W33" s="236"/>
      <c r="X33" s="236"/>
      <c r="Y33" s="237"/>
      <c r="Z33" s="238"/>
      <c r="AA33" s="236"/>
      <c r="AB33" s="236"/>
      <c r="AC33" s="236"/>
      <c r="AD33" s="237"/>
      <c r="AE33" s="238"/>
      <c r="AF33" s="236"/>
      <c r="AG33" s="236"/>
      <c r="AH33" s="237"/>
      <c r="AI33" s="240"/>
    </row>
    <row r="34" spans="1:35" ht="21" customHeight="1" thickTop="1">
      <c r="A34" s="653" t="s">
        <v>93</v>
      </c>
      <c r="B34" s="645"/>
      <c r="C34" s="645"/>
      <c r="D34" s="645"/>
      <c r="E34" s="645"/>
      <c r="F34" s="645"/>
      <c r="G34" s="645"/>
      <c r="H34" s="645"/>
      <c r="I34" s="646"/>
      <c r="J34" s="644" t="s">
        <v>94</v>
      </c>
      <c r="K34" s="645"/>
      <c r="L34" s="645"/>
      <c r="M34" s="645"/>
      <c r="N34" s="646"/>
      <c r="O34" s="644" t="s">
        <v>48</v>
      </c>
      <c r="P34" s="645"/>
      <c r="Q34" s="645"/>
      <c r="R34" s="645"/>
      <c r="S34" s="646"/>
      <c r="T34" s="644" t="s">
        <v>49</v>
      </c>
      <c r="U34" s="645"/>
      <c r="V34" s="645"/>
      <c r="W34" s="645"/>
      <c r="X34" s="645"/>
      <c r="Y34" s="646"/>
      <c r="Z34" s="644" t="s">
        <v>21</v>
      </c>
      <c r="AA34" s="645"/>
      <c r="AB34" s="645"/>
      <c r="AC34" s="645"/>
      <c r="AD34" s="646"/>
      <c r="AE34" s="644" t="s">
        <v>22</v>
      </c>
      <c r="AF34" s="645"/>
      <c r="AG34" s="645"/>
      <c r="AH34" s="645"/>
      <c r="AI34" s="661"/>
    </row>
    <row r="35" spans="1:35" ht="21" customHeight="1">
      <c r="A35" s="662" t="s">
        <v>95</v>
      </c>
      <c r="B35" s="663"/>
      <c r="C35" s="663"/>
      <c r="D35" s="663"/>
      <c r="E35" s="663"/>
      <c r="F35" s="663"/>
      <c r="G35" s="663"/>
      <c r="H35" s="663"/>
      <c r="I35" s="654"/>
      <c r="J35" s="647">
        <v>2</v>
      </c>
      <c r="K35" s="648"/>
      <c r="L35" s="241" t="s">
        <v>25</v>
      </c>
      <c r="M35" s="649">
        <v>11</v>
      </c>
      <c r="N35" s="654"/>
      <c r="O35" s="647">
        <v>6</v>
      </c>
      <c r="P35" s="648"/>
      <c r="Q35" s="241" t="s">
        <v>25</v>
      </c>
      <c r="R35" s="649">
        <v>11</v>
      </c>
      <c r="S35" s="654"/>
      <c r="T35" s="647"/>
      <c r="U35" s="663"/>
      <c r="V35" s="648"/>
      <c r="W35" s="241" t="s">
        <v>25</v>
      </c>
      <c r="X35" s="649"/>
      <c r="Y35" s="654"/>
      <c r="Z35" s="647"/>
      <c r="AA35" s="648"/>
      <c r="AB35" s="241" t="s">
        <v>25</v>
      </c>
      <c r="AC35" s="649"/>
      <c r="AD35" s="654"/>
      <c r="AE35" s="647"/>
      <c r="AF35" s="648"/>
      <c r="AG35" s="241" t="s">
        <v>25</v>
      </c>
      <c r="AH35" s="649"/>
      <c r="AI35" s="650"/>
    </row>
    <row r="36" spans="1:35" ht="27.75" customHeight="1" thickBot="1">
      <c r="A36" s="655" t="s">
        <v>96</v>
      </c>
      <c r="B36" s="656"/>
      <c r="C36" s="656"/>
      <c r="D36" s="656"/>
      <c r="E36" s="656"/>
      <c r="F36" s="656"/>
      <c r="G36" s="656"/>
      <c r="H36" s="656"/>
      <c r="I36" s="657"/>
      <c r="J36" s="242"/>
      <c r="K36" s="243"/>
      <c r="L36" s="243"/>
      <c r="M36" s="243"/>
      <c r="N36" s="243"/>
      <c r="O36" s="243"/>
      <c r="P36" s="243"/>
      <c r="Q36" s="243"/>
      <c r="R36" s="243" t="s">
        <v>9</v>
      </c>
      <c r="S36" s="243"/>
      <c r="T36" s="243"/>
      <c r="U36" s="244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5"/>
    </row>
    <row r="37" spans="1:35" ht="18" customHeight="1" thickBot="1" thickTop="1">
      <c r="A37" s="658" t="s">
        <v>97</v>
      </c>
      <c r="B37" s="659"/>
      <c r="C37" s="659"/>
      <c r="D37" s="659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Q37" s="659"/>
      <c r="R37" s="659"/>
      <c r="S37" s="659"/>
      <c r="T37" s="659"/>
      <c r="U37" s="659"/>
      <c r="V37" s="659"/>
      <c r="W37" s="659"/>
      <c r="X37" s="659"/>
      <c r="Y37" s="659"/>
      <c r="Z37" s="659"/>
      <c r="AA37" s="659"/>
      <c r="AB37" s="659"/>
      <c r="AC37" s="659"/>
      <c r="AD37" s="659"/>
      <c r="AE37" s="659"/>
      <c r="AF37" s="659"/>
      <c r="AG37" s="659"/>
      <c r="AH37" s="659"/>
      <c r="AI37" s="660"/>
    </row>
    <row r="38" spans="1:35" ht="30" customHeight="1" thickBot="1">
      <c r="A38" s="246" t="s">
        <v>98</v>
      </c>
      <c r="B38" s="135"/>
      <c r="C38" s="135"/>
      <c r="D38" s="119"/>
      <c r="E38" s="135"/>
      <c r="F38" s="135"/>
      <c r="G38" s="247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248" t="s">
        <v>99</v>
      </c>
      <c r="S38" s="135"/>
      <c r="T38" s="135"/>
      <c r="U38" s="119"/>
      <c r="V38" s="135"/>
      <c r="W38" s="249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1"/>
    </row>
    <row r="39" spans="1:35" ht="30" customHeight="1" thickBot="1">
      <c r="A39" s="252" t="s">
        <v>100</v>
      </c>
      <c r="B39" s="253"/>
      <c r="C39" s="253"/>
      <c r="D39" s="254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48" t="s">
        <v>101</v>
      </c>
      <c r="S39" s="253"/>
      <c r="T39" s="253"/>
      <c r="U39" s="254"/>
      <c r="V39" s="253"/>
      <c r="W39" s="255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6"/>
    </row>
    <row r="40" spans="1:35" ht="30" customHeight="1" thickBot="1" thickTop="1">
      <c r="A40" s="257" t="s">
        <v>102</v>
      </c>
      <c r="B40" s="258"/>
      <c r="C40" s="258"/>
      <c r="D40" s="259"/>
      <c r="E40" s="258"/>
      <c r="F40" s="258"/>
      <c r="G40" s="258"/>
      <c r="H40" s="258"/>
      <c r="I40" s="260"/>
      <c r="J40" s="258" t="s">
        <v>103</v>
      </c>
      <c r="K40" s="258"/>
      <c r="L40" s="258"/>
      <c r="M40" s="258"/>
      <c r="N40" s="260"/>
      <c r="O40" s="260"/>
      <c r="P40" s="258" t="s">
        <v>104</v>
      </c>
      <c r="Q40" s="258"/>
      <c r="R40" s="258"/>
      <c r="S40" s="258"/>
      <c r="T40" s="261"/>
      <c r="U40" s="259"/>
      <c r="V40" s="258"/>
      <c r="W40" s="258" t="s">
        <v>105</v>
      </c>
      <c r="X40" s="258"/>
      <c r="Y40" s="258"/>
      <c r="Z40" s="258"/>
      <c r="AA40" s="261"/>
      <c r="AB40" s="258"/>
      <c r="AC40" s="258"/>
      <c r="AD40" s="258"/>
      <c r="AE40" s="258" t="s">
        <v>106</v>
      </c>
      <c r="AF40" s="258"/>
      <c r="AG40" s="258"/>
      <c r="AH40" s="258"/>
      <c r="AI40" s="262"/>
    </row>
    <row r="41" spans="1:35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/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/>
  <mergeCells count="66">
    <mergeCell ref="A1:AI1"/>
    <mergeCell ref="F5:Q5"/>
    <mergeCell ref="W5:AI5"/>
    <mergeCell ref="F6:Q6"/>
    <mergeCell ref="W6:Y6"/>
    <mergeCell ref="F7:Q7"/>
    <mergeCell ref="A3:AI3"/>
    <mergeCell ref="A4:I4"/>
    <mergeCell ref="J4:M4"/>
    <mergeCell ref="O4:Q4"/>
    <mergeCell ref="F8:Q8"/>
    <mergeCell ref="S4:W4"/>
    <mergeCell ref="Y4:AI4"/>
    <mergeCell ref="F9:Q9"/>
    <mergeCell ref="A11:O11"/>
    <mergeCell ref="R11:AG11"/>
    <mergeCell ref="E14:O14"/>
    <mergeCell ref="V14:AG14"/>
    <mergeCell ref="E15:O15"/>
    <mergeCell ref="V15:AG15"/>
    <mergeCell ref="E16:O16"/>
    <mergeCell ref="V16:AG16"/>
    <mergeCell ref="E17:O17"/>
    <mergeCell ref="V17:AG17"/>
    <mergeCell ref="E18:O18"/>
    <mergeCell ref="V18:AG18"/>
    <mergeCell ref="E19:O19"/>
    <mergeCell ref="V19:AG19"/>
    <mergeCell ref="E20:O20"/>
    <mergeCell ref="V20:AG20"/>
    <mergeCell ref="E21:O21"/>
    <mergeCell ref="V21:AG21"/>
    <mergeCell ref="E22:O22"/>
    <mergeCell ref="V22:AG22"/>
    <mergeCell ref="E23:O23"/>
    <mergeCell ref="V23:AG23"/>
    <mergeCell ref="E24:O24"/>
    <mergeCell ref="V24:AG24"/>
    <mergeCell ref="E25:O25"/>
    <mergeCell ref="V25:AG25"/>
    <mergeCell ref="A27:AI27"/>
    <mergeCell ref="A28:B28"/>
    <mergeCell ref="A29:B29"/>
    <mergeCell ref="A30:B30"/>
    <mergeCell ref="A31:B31"/>
    <mergeCell ref="A32:B32"/>
    <mergeCell ref="A36:I36"/>
    <mergeCell ref="A37:AI37"/>
    <mergeCell ref="AE34:AI34"/>
    <mergeCell ref="A35:I35"/>
    <mergeCell ref="J35:K35"/>
    <mergeCell ref="M35:N35"/>
    <mergeCell ref="O35:P35"/>
    <mergeCell ref="R35:S35"/>
    <mergeCell ref="T35:V35"/>
    <mergeCell ref="X35:Y35"/>
    <mergeCell ref="J34:N34"/>
    <mergeCell ref="O34:S34"/>
    <mergeCell ref="AE35:AF35"/>
    <mergeCell ref="AH35:AI35"/>
    <mergeCell ref="A33:B33"/>
    <mergeCell ref="A34:I34"/>
    <mergeCell ref="T34:Y34"/>
    <mergeCell ref="Z34:AD34"/>
    <mergeCell ref="Z35:AA35"/>
    <mergeCell ref="AC35:AD35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2"/>
  <colBreaks count="1" manualBreakCount="1">
    <brk id="3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zoomScalePageLayoutView="0" workbookViewId="0" topLeftCell="C23">
      <selection activeCell="M29" sqref="M29:AA29"/>
    </sheetView>
  </sheetViews>
  <sheetFormatPr defaultColWidth="11.421875" defaultRowHeight="12.75"/>
  <cols>
    <col min="1" max="1" width="8.140625" style="432" bestFit="1" customWidth="1"/>
    <col min="2" max="2" width="5.57421875" style="0" bestFit="1" customWidth="1"/>
    <col min="3" max="5" width="4.7109375" style="0" customWidth="1"/>
    <col min="6" max="6" width="6.7109375" style="0" customWidth="1"/>
    <col min="7" max="7" width="22.140625" style="0" customWidth="1"/>
    <col min="8" max="8" width="1.8515625" style="0" customWidth="1"/>
    <col min="9" max="9" width="23.00390625" style="0" customWidth="1"/>
    <col min="10" max="11" width="19.00390625" style="0" customWidth="1"/>
    <col min="13" max="13" width="4.7109375" style="0" customWidth="1"/>
    <col min="14" max="14" width="1.7109375" style="0" customWidth="1"/>
    <col min="15" max="16" width="4.7109375" style="0" customWidth="1"/>
    <col min="17" max="17" width="1.7109375" style="0" customWidth="1"/>
    <col min="18" max="19" width="4.7109375" style="0" customWidth="1"/>
    <col min="20" max="20" width="1.7109375" style="0" customWidth="1"/>
    <col min="21" max="22" width="4.7109375" style="0" customWidth="1"/>
    <col min="23" max="23" width="1.7109375" style="0" customWidth="1"/>
    <col min="24" max="25" width="4.7109375" style="0" customWidth="1"/>
    <col min="26" max="26" width="1.7109375" style="0" customWidth="1"/>
    <col min="27" max="28" width="4.7109375" style="0" customWidth="1"/>
    <col min="29" max="29" width="1.7109375" style="0" customWidth="1"/>
    <col min="30" max="30" width="4.7109375" style="0" customWidth="1"/>
    <col min="31" max="36" width="11.421875" style="0" hidden="1" customWidth="1"/>
  </cols>
  <sheetData>
    <row r="1" spans="1:53" ht="33.75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1"/>
      <c r="AW1" s="1"/>
      <c r="AX1" s="1"/>
      <c r="AY1" s="1"/>
      <c r="AZ1" s="1"/>
      <c r="BA1" s="1"/>
    </row>
    <row r="3" spans="1:53" ht="26.25">
      <c r="A3" s="727" t="s">
        <v>132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2"/>
      <c r="AW3" s="22"/>
      <c r="AX3" s="22"/>
      <c r="AY3" s="22"/>
      <c r="AZ3" s="22"/>
      <c r="BA3" s="22"/>
    </row>
    <row r="4" spans="7:54" ht="18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  <c r="AB4" s="4"/>
      <c r="AC4" s="4"/>
      <c r="AD4" s="4"/>
      <c r="AE4" s="4"/>
      <c r="AF4" s="4"/>
      <c r="AG4" s="3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"/>
      <c r="AV4" s="5"/>
      <c r="AW4" s="5"/>
      <c r="AX4" s="5"/>
      <c r="AY4" s="5"/>
      <c r="AZ4" s="5"/>
      <c r="BA4" s="5"/>
      <c r="BB4" s="3"/>
    </row>
    <row r="5" spans="3:54" ht="22.5" customHeight="1">
      <c r="C5" s="579" t="str">
        <f>'Spielplan Samstag m U14'!H11</f>
        <v>männliche Jugend U 14</v>
      </c>
      <c r="D5" s="579"/>
      <c r="E5" s="579"/>
      <c r="F5" s="579"/>
      <c r="G5" s="579"/>
      <c r="H5" s="579"/>
      <c r="I5" s="579"/>
      <c r="J5" s="579"/>
      <c r="K5" s="281"/>
      <c r="L5" s="23" t="str">
        <f>'Spielplan Samstag m U14'!A6</f>
        <v>Kellinghusen</v>
      </c>
      <c r="M5" s="23"/>
      <c r="N5" s="23"/>
      <c r="O5" s="23"/>
      <c r="P5" s="23"/>
      <c r="Q5" s="23"/>
      <c r="R5" s="23" t="s">
        <v>224</v>
      </c>
      <c r="S5" s="23"/>
      <c r="T5" s="23"/>
      <c r="U5" s="23"/>
      <c r="V5" s="23"/>
      <c r="W5" s="24"/>
      <c r="X5" s="24"/>
      <c r="Y5" s="24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</row>
    <row r="6" spans="3:12" ht="12.75"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30" ht="18">
      <c r="A7" s="728" t="s">
        <v>38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</row>
    <row r="8" spans="3:12" ht="13.5" thickBot="1"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30" ht="16.5" thickBot="1">
      <c r="A9" s="433" t="s">
        <v>67</v>
      </c>
      <c r="B9" s="434" t="s">
        <v>15</v>
      </c>
      <c r="C9" s="435" t="s">
        <v>14</v>
      </c>
      <c r="D9" s="435" t="s">
        <v>76</v>
      </c>
      <c r="E9" s="459" t="s">
        <v>121</v>
      </c>
      <c r="F9" s="436" t="s">
        <v>124</v>
      </c>
      <c r="G9" s="410" t="s">
        <v>222</v>
      </c>
      <c r="H9" s="27" t="s">
        <v>232</v>
      </c>
      <c r="I9" s="512"/>
      <c r="J9" s="513" t="s">
        <v>39</v>
      </c>
      <c r="K9" s="513" t="s">
        <v>68</v>
      </c>
      <c r="L9" s="513" t="s">
        <v>40</v>
      </c>
      <c r="M9" s="723" t="s">
        <v>212</v>
      </c>
      <c r="N9" s="724"/>
      <c r="O9" s="725"/>
      <c r="P9" s="726" t="s">
        <v>19</v>
      </c>
      <c r="Q9" s="724"/>
      <c r="R9" s="725"/>
      <c r="S9" s="726" t="s">
        <v>20</v>
      </c>
      <c r="T9" s="724"/>
      <c r="U9" s="725"/>
      <c r="V9" s="716" t="s">
        <v>45</v>
      </c>
      <c r="W9" s="717"/>
      <c r="X9" s="718"/>
      <c r="Y9" s="719" t="s">
        <v>21</v>
      </c>
      <c r="Z9" s="720"/>
      <c r="AA9" s="721"/>
      <c r="AB9" s="719" t="s">
        <v>22</v>
      </c>
      <c r="AC9" s="720"/>
      <c r="AD9" s="722"/>
    </row>
    <row r="10" spans="1:30" ht="15.75">
      <c r="A10" s="437"/>
      <c r="B10" s="438"/>
      <c r="C10" s="439"/>
      <c r="D10" s="439"/>
      <c r="E10" s="439"/>
      <c r="F10" s="439"/>
      <c r="G10" s="29"/>
      <c r="H10" s="30"/>
      <c r="I10" s="30"/>
      <c r="J10" s="411"/>
      <c r="K10" s="411"/>
      <c r="L10" s="416"/>
      <c r="M10" s="384"/>
      <c r="N10" s="385"/>
      <c r="O10" s="391"/>
      <c r="P10" s="383"/>
      <c r="Q10" s="385"/>
      <c r="R10" s="391"/>
      <c r="S10" s="383"/>
      <c r="T10" s="385"/>
      <c r="U10" s="391"/>
      <c r="V10" s="383"/>
      <c r="W10" s="385"/>
      <c r="X10" s="391"/>
      <c r="Y10" s="383"/>
      <c r="Z10" s="385"/>
      <c r="AA10" s="391"/>
      <c r="AB10" s="392"/>
      <c r="AC10" s="386"/>
      <c r="AD10" s="387"/>
    </row>
    <row r="11" spans="1:30" ht="16.5" thickBot="1">
      <c r="A11" s="440"/>
      <c r="B11" s="441"/>
      <c r="C11" s="442"/>
      <c r="D11" s="442"/>
      <c r="E11" s="443"/>
      <c r="F11" s="443"/>
      <c r="G11" s="29" t="s">
        <v>158</v>
      </c>
      <c r="H11" s="30"/>
      <c r="I11" s="29" t="s">
        <v>165</v>
      </c>
      <c r="J11" s="412" t="s">
        <v>160</v>
      </c>
      <c r="K11" s="412"/>
      <c r="L11" s="417" t="s">
        <v>174</v>
      </c>
      <c r="M11" s="18"/>
      <c r="N11" s="31"/>
      <c r="O11" s="20"/>
      <c r="P11" s="19"/>
      <c r="Q11" s="31"/>
      <c r="R11" s="20"/>
      <c r="S11" s="19"/>
      <c r="T11" s="31"/>
      <c r="U11" s="20"/>
      <c r="V11" s="19"/>
      <c r="W11" s="31"/>
      <c r="X11" s="20"/>
      <c r="Y11" s="19"/>
      <c r="Z11" s="31"/>
      <c r="AA11" s="20"/>
      <c r="AB11" s="393"/>
      <c r="AC11" s="32"/>
      <c r="AD11" s="52"/>
    </row>
    <row r="12" spans="1:36" ht="18">
      <c r="A12" s="444">
        <v>42267</v>
      </c>
      <c r="B12" s="445">
        <v>0.375</v>
      </c>
      <c r="C12" s="446">
        <v>1</v>
      </c>
      <c r="D12" s="446">
        <v>6</v>
      </c>
      <c r="E12" s="546">
        <v>23</v>
      </c>
      <c r="F12" s="447" t="s">
        <v>170</v>
      </c>
      <c r="G12" s="33" t="str">
        <f>'Gruppe B'!E26</f>
        <v>Mecklenburg-VP</v>
      </c>
      <c r="H12" s="33"/>
      <c r="I12" s="33" t="str">
        <f>'Gruppe C'!E29</f>
        <v>Rheinland</v>
      </c>
      <c r="J12" s="413" t="str">
        <f>'Gruppe A'!E25</f>
        <v>Schleswig-Holstein</v>
      </c>
      <c r="K12" s="414" t="s">
        <v>16</v>
      </c>
      <c r="L12" s="418" t="s">
        <v>175</v>
      </c>
      <c r="M12" s="461">
        <v>11</v>
      </c>
      <c r="N12" s="395" t="s">
        <v>25</v>
      </c>
      <c r="O12" s="463">
        <v>7</v>
      </c>
      <c r="P12" s="464">
        <v>6</v>
      </c>
      <c r="Q12" s="395" t="s">
        <v>25</v>
      </c>
      <c r="R12" s="463">
        <v>11</v>
      </c>
      <c r="S12" s="464">
        <v>11</v>
      </c>
      <c r="T12" s="395" t="s">
        <v>25</v>
      </c>
      <c r="U12" s="463">
        <v>9</v>
      </c>
      <c r="V12" s="394">
        <f>M12+P12+S12</f>
        <v>28</v>
      </c>
      <c r="W12" s="395" t="s">
        <v>25</v>
      </c>
      <c r="X12" s="396">
        <f>O12+R12+U12</f>
        <v>27</v>
      </c>
      <c r="Y12" s="394">
        <f>COUNTIF(AE12:AG12,1)</f>
        <v>2</v>
      </c>
      <c r="Z12" s="395" t="s">
        <v>25</v>
      </c>
      <c r="AA12" s="396">
        <f>COUNTIF(AH12:AJ12,1)</f>
        <v>1</v>
      </c>
      <c r="AB12" s="394">
        <f>IF(Y12=2,2,IF(AA12=2,0,Y12))</f>
        <v>2</v>
      </c>
      <c r="AC12" s="395" t="s">
        <v>25</v>
      </c>
      <c r="AD12" s="396">
        <f>IF(AA12=2,2,IF(Y12=2,0,AA12))</f>
        <v>0</v>
      </c>
      <c r="AE12" s="363">
        <f>IF(O12="","",IF(M12&gt;O12,1,0))</f>
        <v>1</v>
      </c>
      <c r="AF12" s="273">
        <f>IF(R12="","",IF(P12&gt;R12,1,0))</f>
        <v>0</v>
      </c>
      <c r="AG12" s="273">
        <f>IF(U12="","",IF(S12&gt;U12,1,0))</f>
        <v>1</v>
      </c>
      <c r="AH12" s="273">
        <f>IF(AE12="","",IF(AE12=0,1,0))</f>
        <v>0</v>
      </c>
      <c r="AI12" s="273">
        <f>IF(AF12="","",IF(AF12=0,1,0))</f>
        <v>1</v>
      </c>
      <c r="AJ12" s="273">
        <f>IF(AG12="","",IF(AG12=0,1,0))</f>
        <v>0</v>
      </c>
    </row>
    <row r="13" spans="1:30" ht="16.5" thickBot="1">
      <c r="A13" s="451"/>
      <c r="B13" s="448"/>
      <c r="C13" s="449"/>
      <c r="D13" s="449"/>
      <c r="E13" s="460"/>
      <c r="F13" s="449"/>
      <c r="G13" s="29" t="s">
        <v>159</v>
      </c>
      <c r="H13" s="30" t="s">
        <v>23</v>
      </c>
      <c r="I13" s="29" t="s">
        <v>161</v>
      </c>
      <c r="J13" s="412" t="s">
        <v>166</v>
      </c>
      <c r="K13" s="412"/>
      <c r="L13" s="417" t="s">
        <v>177</v>
      </c>
      <c r="M13" s="36"/>
      <c r="N13" s="401"/>
      <c r="O13" s="402"/>
      <c r="P13" s="400"/>
      <c r="Q13" s="401"/>
      <c r="R13" s="402"/>
      <c r="S13" s="400"/>
      <c r="T13" s="401"/>
      <c r="U13" s="402"/>
      <c r="V13" s="400"/>
      <c r="W13" s="401"/>
      <c r="X13" s="402"/>
      <c r="Y13" s="400"/>
      <c r="Z13" s="401"/>
      <c r="AA13" s="402"/>
      <c r="AB13" s="403"/>
      <c r="AC13" s="404"/>
      <c r="AD13" s="405"/>
    </row>
    <row r="14" spans="1:36" ht="18">
      <c r="A14" s="444">
        <v>42267</v>
      </c>
      <c r="B14" s="450"/>
      <c r="C14" s="446">
        <v>2</v>
      </c>
      <c r="D14" s="446">
        <v>6</v>
      </c>
      <c r="E14" s="546">
        <v>24</v>
      </c>
      <c r="F14" s="447" t="s">
        <v>171</v>
      </c>
      <c r="G14" s="33" t="str">
        <f>'Gruppe A'!E27</f>
        <v>Westfalen</v>
      </c>
      <c r="H14" s="33"/>
      <c r="I14" s="37" t="str">
        <f>'Gruppe B'!E27</f>
        <v>Sachsen</v>
      </c>
      <c r="J14" s="414" t="str">
        <f>'Gruppe C'!E30</f>
        <v>Bayern</v>
      </c>
      <c r="K14" s="414" t="s">
        <v>16</v>
      </c>
      <c r="L14" s="418" t="s">
        <v>171</v>
      </c>
      <c r="M14" s="462">
        <v>11</v>
      </c>
      <c r="N14" s="398" t="s">
        <v>25</v>
      </c>
      <c r="O14" s="465">
        <v>9</v>
      </c>
      <c r="P14" s="466">
        <v>9</v>
      </c>
      <c r="Q14" s="398" t="s">
        <v>25</v>
      </c>
      <c r="R14" s="465">
        <v>11</v>
      </c>
      <c r="S14" s="466">
        <v>11</v>
      </c>
      <c r="T14" s="398" t="s">
        <v>25</v>
      </c>
      <c r="U14" s="465">
        <v>7</v>
      </c>
      <c r="V14" s="397">
        <f>M14+P14+S14</f>
        <v>31</v>
      </c>
      <c r="W14" s="398" t="s">
        <v>25</v>
      </c>
      <c r="X14" s="399">
        <f>O14+R14+U14</f>
        <v>27</v>
      </c>
      <c r="Y14" s="397">
        <f>COUNTIF(AE14:AG14,1)</f>
        <v>2</v>
      </c>
      <c r="Z14" s="398" t="s">
        <v>25</v>
      </c>
      <c r="AA14" s="399">
        <f>COUNTIF(AH14:AJ14,1)</f>
        <v>1</v>
      </c>
      <c r="AB14" s="397">
        <f>IF(Y14=2,2,IF(AA14=2,0,Y14))</f>
        <v>2</v>
      </c>
      <c r="AC14" s="398" t="s">
        <v>25</v>
      </c>
      <c r="AD14" s="399">
        <f>IF(AA14=2,2,IF(Y14=2,0,AA14))</f>
        <v>0</v>
      </c>
      <c r="AE14" s="273">
        <f>IF(O14="","",IF(M14&gt;O14,1,0))</f>
        <v>1</v>
      </c>
      <c r="AF14" s="273">
        <f>IF(R14="","",IF(P14&gt;R14,1,0))</f>
        <v>0</v>
      </c>
      <c r="AG14" s="273">
        <f>IF(U14="","",IF(S14&gt;U14,1,0))</f>
        <v>1</v>
      </c>
      <c r="AH14" s="273">
        <f>IF(AE14="","",IF(AE14=0,1,0))</f>
        <v>0</v>
      </c>
      <c r="AI14" s="273">
        <f>IF(AF14="","",IF(AF14=0,1,0))</f>
        <v>1</v>
      </c>
      <c r="AJ14" s="273">
        <f>IF(AG14="","",IF(AG14=0,1,0))</f>
        <v>0</v>
      </c>
    </row>
    <row r="15" spans="1:30" ht="16.5" thickBot="1">
      <c r="A15" s="451"/>
      <c r="B15" s="448"/>
      <c r="C15" s="449"/>
      <c r="D15" s="449"/>
      <c r="E15" s="460"/>
      <c r="F15" s="449"/>
      <c r="G15" s="29" t="s">
        <v>160</v>
      </c>
      <c r="H15" s="30" t="s">
        <v>23</v>
      </c>
      <c r="I15" s="29" t="s">
        <v>158</v>
      </c>
      <c r="J15" s="412" t="s">
        <v>165</v>
      </c>
      <c r="K15" s="412"/>
      <c r="L15" s="417" t="s">
        <v>174</v>
      </c>
      <c r="M15" s="36"/>
      <c r="N15" s="401"/>
      <c r="O15" s="402"/>
      <c r="P15" s="400"/>
      <c r="Q15" s="401"/>
      <c r="R15" s="402"/>
      <c r="S15" s="400"/>
      <c r="T15" s="401"/>
      <c r="U15" s="402"/>
      <c r="V15" s="400"/>
      <c r="W15" s="401"/>
      <c r="X15" s="402"/>
      <c r="Y15" s="400"/>
      <c r="Z15" s="401"/>
      <c r="AA15" s="402"/>
      <c r="AB15" s="403"/>
      <c r="AC15" s="404"/>
      <c r="AD15" s="405"/>
    </row>
    <row r="16" spans="1:36" ht="18">
      <c r="A16" s="444">
        <v>42267</v>
      </c>
      <c r="B16" s="450"/>
      <c r="C16" s="446">
        <v>3</v>
      </c>
      <c r="D16" s="446">
        <v>6</v>
      </c>
      <c r="E16" s="546">
        <v>25</v>
      </c>
      <c r="F16" s="447" t="s">
        <v>172</v>
      </c>
      <c r="G16" s="502" t="str">
        <f>'Gruppe A'!E25</f>
        <v>Schleswig-Holstein</v>
      </c>
      <c r="H16" s="503"/>
      <c r="I16" s="503" t="str">
        <f>'Gruppe B'!E26</f>
        <v>Mecklenburg-VP</v>
      </c>
      <c r="J16" s="504" t="str">
        <f>'Gruppe C'!E29</f>
        <v>Rheinland</v>
      </c>
      <c r="K16" s="505" t="s">
        <v>16</v>
      </c>
      <c r="L16" s="418" t="s">
        <v>175</v>
      </c>
      <c r="M16" s="462">
        <v>11</v>
      </c>
      <c r="N16" s="398" t="s">
        <v>25</v>
      </c>
      <c r="O16" s="465">
        <v>6</v>
      </c>
      <c r="P16" s="466">
        <v>6</v>
      </c>
      <c r="Q16" s="398" t="s">
        <v>25</v>
      </c>
      <c r="R16" s="465">
        <v>11</v>
      </c>
      <c r="S16" s="466">
        <v>9</v>
      </c>
      <c r="T16" s="398" t="s">
        <v>25</v>
      </c>
      <c r="U16" s="465">
        <v>11</v>
      </c>
      <c r="V16" s="397">
        <f>M16+P16+S16</f>
        <v>26</v>
      </c>
      <c r="W16" s="398" t="s">
        <v>25</v>
      </c>
      <c r="X16" s="399">
        <f>O16+R16+U16</f>
        <v>28</v>
      </c>
      <c r="Y16" s="397">
        <f>COUNTIF(AE16:AG16,1)</f>
        <v>1</v>
      </c>
      <c r="Z16" s="398" t="s">
        <v>25</v>
      </c>
      <c r="AA16" s="399">
        <f>COUNTIF(AH16:AJ16,1)</f>
        <v>2</v>
      </c>
      <c r="AB16" s="397">
        <f>IF(Y16=2,2,IF(AA16=2,0,Y16))</f>
        <v>0</v>
      </c>
      <c r="AC16" s="398" t="s">
        <v>25</v>
      </c>
      <c r="AD16" s="399">
        <f>IF(AA16=2,2,IF(Y16=2,0,AA16))</f>
        <v>2</v>
      </c>
      <c r="AE16" s="273">
        <f>IF(O16="","",IF(M16&gt;O16,1,0))</f>
        <v>1</v>
      </c>
      <c r="AF16" s="273">
        <f>IF(R16="","",IF(P16&gt;R16,1,0))</f>
        <v>0</v>
      </c>
      <c r="AG16" s="273">
        <f>IF(U16="","",IF(S16&gt;U16,1,0))</f>
        <v>0</v>
      </c>
      <c r="AH16" s="273">
        <f>IF(AE16="","",IF(AE16=0,1,0))</f>
        <v>0</v>
      </c>
      <c r="AI16" s="273">
        <f>IF(AF16="","",IF(AF16=0,1,0))</f>
        <v>1</v>
      </c>
      <c r="AJ16" s="273">
        <f>IF(AG16="","",IF(AG16=0,1,0))</f>
        <v>1</v>
      </c>
    </row>
    <row r="17" spans="1:30" ht="16.5" thickBot="1">
      <c r="A17" s="451"/>
      <c r="B17" s="448"/>
      <c r="C17" s="449"/>
      <c r="D17" s="449"/>
      <c r="E17" s="460"/>
      <c r="F17" s="449"/>
      <c r="G17" s="506" t="s">
        <v>159</v>
      </c>
      <c r="H17" s="507" t="s">
        <v>23</v>
      </c>
      <c r="I17" s="508" t="s">
        <v>166</v>
      </c>
      <c r="J17" s="509" t="s">
        <v>161</v>
      </c>
      <c r="K17" s="509"/>
      <c r="L17" s="417" t="s">
        <v>177</v>
      </c>
      <c r="M17" s="36"/>
      <c r="N17" s="401"/>
      <c r="O17" s="402"/>
      <c r="P17" s="400"/>
      <c r="Q17" s="401"/>
      <c r="R17" s="402"/>
      <c r="S17" s="400"/>
      <c r="T17" s="401"/>
      <c r="U17" s="402"/>
      <c r="V17" s="400"/>
      <c r="W17" s="401"/>
      <c r="X17" s="402"/>
      <c r="Y17" s="400"/>
      <c r="Z17" s="401"/>
      <c r="AA17" s="402"/>
      <c r="AB17" s="403"/>
      <c r="AC17" s="404"/>
      <c r="AD17" s="405"/>
    </row>
    <row r="18" spans="1:36" ht="18">
      <c r="A18" s="444">
        <v>42267</v>
      </c>
      <c r="B18" s="450"/>
      <c r="C18" s="446">
        <v>4</v>
      </c>
      <c r="D18" s="446">
        <v>6</v>
      </c>
      <c r="E18" s="546">
        <v>26</v>
      </c>
      <c r="F18" s="447" t="s">
        <v>171</v>
      </c>
      <c r="G18" s="33" t="str">
        <f>'Gruppe A'!E27</f>
        <v>Westfalen</v>
      </c>
      <c r="H18" s="33"/>
      <c r="I18" s="33" t="str">
        <f>'Gruppe C'!E30</f>
        <v>Bayern</v>
      </c>
      <c r="J18" s="414" t="str">
        <f>'Gruppe B'!E27</f>
        <v>Sachsen</v>
      </c>
      <c r="K18" s="414" t="s">
        <v>16</v>
      </c>
      <c r="L18" s="418" t="s">
        <v>171</v>
      </c>
      <c r="M18" s="462">
        <v>7</v>
      </c>
      <c r="N18" s="398" t="s">
        <v>25</v>
      </c>
      <c r="O18" s="465">
        <v>11</v>
      </c>
      <c r="P18" s="466">
        <v>7</v>
      </c>
      <c r="Q18" s="398" t="s">
        <v>25</v>
      </c>
      <c r="R18" s="465">
        <v>11</v>
      </c>
      <c r="S18" s="466"/>
      <c r="T18" s="398" t="s">
        <v>25</v>
      </c>
      <c r="U18" s="465"/>
      <c r="V18" s="397">
        <f>M18+P18+S18</f>
        <v>14</v>
      </c>
      <c r="W18" s="398" t="s">
        <v>25</v>
      </c>
      <c r="X18" s="399">
        <f>O18+R18+U18</f>
        <v>22</v>
      </c>
      <c r="Y18" s="397">
        <f>COUNTIF(AE18:AG18,1)</f>
        <v>0</v>
      </c>
      <c r="Z18" s="398" t="s">
        <v>25</v>
      </c>
      <c r="AA18" s="399">
        <f>COUNTIF(AH18:AJ18,1)</f>
        <v>2</v>
      </c>
      <c r="AB18" s="397">
        <f>IF(Y18=2,2,IF(AA18=2,0,Y18))</f>
        <v>0</v>
      </c>
      <c r="AC18" s="398" t="s">
        <v>25</v>
      </c>
      <c r="AD18" s="399">
        <f>IF(AA18=2,2,IF(Y18=2,0,AA18))</f>
        <v>2</v>
      </c>
      <c r="AE18" s="273">
        <f>IF(O18="","",IF(M18&gt;O18,1,0))</f>
        <v>0</v>
      </c>
      <c r="AF18" s="273">
        <f>IF(R18="","",IF(P18&gt;R18,1,0))</f>
        <v>0</v>
      </c>
      <c r="AG18" s="273">
        <f>IF(U18="","",IF(S18&gt;U18,1,0))</f>
      </c>
      <c r="AH18" s="273">
        <f>IF(AE18="","",IF(AE18=0,1,0))</f>
        <v>1</v>
      </c>
      <c r="AI18" s="273">
        <f>IF(AF18="","",IF(AF18=0,1,0))</f>
        <v>1</v>
      </c>
      <c r="AJ18" s="273">
        <f>IF(AG18="","",IF(AG18=0,1,0))</f>
      </c>
    </row>
    <row r="19" spans="1:30" ht="16.5" thickBot="1">
      <c r="A19" s="451"/>
      <c r="B19" s="448"/>
      <c r="C19" s="449"/>
      <c r="D19" s="449"/>
      <c r="E19" s="460"/>
      <c r="F19" s="449"/>
      <c r="G19" s="29" t="s">
        <v>160</v>
      </c>
      <c r="H19" s="30" t="s">
        <v>23</v>
      </c>
      <c r="I19" s="29" t="s">
        <v>165</v>
      </c>
      <c r="J19" s="412" t="s">
        <v>158</v>
      </c>
      <c r="K19" s="412"/>
      <c r="L19" s="417" t="s">
        <v>174</v>
      </c>
      <c r="M19" s="36"/>
      <c r="N19" s="401"/>
      <c r="O19" s="402"/>
      <c r="P19" s="400"/>
      <c r="Q19" s="401"/>
      <c r="R19" s="402"/>
      <c r="S19" s="400"/>
      <c r="T19" s="401"/>
      <c r="U19" s="402"/>
      <c r="V19" s="400"/>
      <c r="W19" s="401"/>
      <c r="X19" s="402"/>
      <c r="Y19" s="400"/>
      <c r="Z19" s="401"/>
      <c r="AA19" s="402"/>
      <c r="AB19" s="403"/>
      <c r="AC19" s="404"/>
      <c r="AD19" s="405"/>
    </row>
    <row r="20" spans="1:36" ht="18">
      <c r="A20" s="444">
        <v>42267</v>
      </c>
      <c r="B20" s="450"/>
      <c r="C20" s="446">
        <v>5</v>
      </c>
      <c r="D20" s="446">
        <v>6</v>
      </c>
      <c r="E20" s="546">
        <v>27</v>
      </c>
      <c r="F20" s="447" t="s">
        <v>173</v>
      </c>
      <c r="G20" s="502" t="str">
        <f>'Gruppe A'!E25</f>
        <v>Schleswig-Holstein</v>
      </c>
      <c r="H20" s="503"/>
      <c r="I20" s="503" t="str">
        <f>'Gruppe C'!E29</f>
        <v>Rheinland</v>
      </c>
      <c r="J20" s="505" t="str">
        <f>'Gruppe B'!E26</f>
        <v>Mecklenburg-VP</v>
      </c>
      <c r="K20" s="505" t="s">
        <v>16</v>
      </c>
      <c r="L20" s="418" t="s">
        <v>175</v>
      </c>
      <c r="M20" s="462">
        <v>11</v>
      </c>
      <c r="N20" s="398" t="s">
        <v>25</v>
      </c>
      <c r="O20" s="465">
        <v>5</v>
      </c>
      <c r="P20" s="466">
        <v>11</v>
      </c>
      <c r="Q20" s="398" t="s">
        <v>25</v>
      </c>
      <c r="R20" s="465">
        <v>7</v>
      </c>
      <c r="S20" s="466"/>
      <c r="T20" s="398" t="s">
        <v>25</v>
      </c>
      <c r="U20" s="465"/>
      <c r="V20" s="397">
        <f>M20+P20+S20</f>
        <v>22</v>
      </c>
      <c r="W20" s="398" t="s">
        <v>25</v>
      </c>
      <c r="X20" s="399">
        <f>O20+R20+U20</f>
        <v>12</v>
      </c>
      <c r="Y20" s="397">
        <f>COUNTIF(AE20:AG20,1)</f>
        <v>2</v>
      </c>
      <c r="Z20" s="398" t="s">
        <v>25</v>
      </c>
      <c r="AA20" s="399">
        <f>COUNTIF(AH20:AJ20,1)</f>
        <v>0</v>
      </c>
      <c r="AB20" s="397">
        <f>IF(Y20=2,2,IF(AA20=2,0,Y20))</f>
        <v>2</v>
      </c>
      <c r="AC20" s="398" t="s">
        <v>25</v>
      </c>
      <c r="AD20" s="399">
        <f>IF(AA20=2,2,IF(Y20=2,0,AA20))</f>
        <v>0</v>
      </c>
      <c r="AE20" s="273">
        <f>IF(O20="","",IF(M20&gt;O20,1,0))</f>
        <v>1</v>
      </c>
      <c r="AF20" s="273">
        <f>IF(R20="","",IF(P20&gt;R20,1,0))</f>
        <v>1</v>
      </c>
      <c r="AG20" s="273">
        <f>IF(U20="","",IF(S20&gt;U20,1,0))</f>
      </c>
      <c r="AH20" s="273">
        <f>IF(AE20="","",IF(AE20=0,1,0))</f>
        <v>0</v>
      </c>
      <c r="AI20" s="273">
        <f>IF(AF20="","",IF(AF20=0,1,0))</f>
        <v>0</v>
      </c>
      <c r="AJ20" s="273">
        <f>IF(AG20="","",IF(AG20=0,1,0))</f>
      </c>
    </row>
    <row r="21" spans="1:30" ht="16.5" thickBot="1">
      <c r="A21" s="451"/>
      <c r="B21" s="448"/>
      <c r="C21" s="449"/>
      <c r="D21" s="449"/>
      <c r="E21" s="460"/>
      <c r="F21" s="449"/>
      <c r="G21" s="506" t="s">
        <v>161</v>
      </c>
      <c r="H21" s="507" t="s">
        <v>23</v>
      </c>
      <c r="I21" s="508" t="s">
        <v>166</v>
      </c>
      <c r="J21" s="509" t="s">
        <v>159</v>
      </c>
      <c r="K21" s="509"/>
      <c r="L21" s="417" t="s">
        <v>177</v>
      </c>
      <c r="M21" s="36"/>
      <c r="N21" s="401"/>
      <c r="O21" s="402"/>
      <c r="P21" s="400"/>
      <c r="Q21" s="401"/>
      <c r="R21" s="402"/>
      <c r="S21" s="400"/>
      <c r="T21" s="401"/>
      <c r="U21" s="402"/>
      <c r="V21" s="400"/>
      <c r="W21" s="401"/>
      <c r="X21" s="402"/>
      <c r="Y21" s="400"/>
      <c r="Z21" s="401"/>
      <c r="AA21" s="402"/>
      <c r="AB21" s="403"/>
      <c r="AC21" s="404"/>
      <c r="AD21" s="405"/>
    </row>
    <row r="22" spans="1:36" ht="18">
      <c r="A22" s="444">
        <v>42267</v>
      </c>
      <c r="B22" s="450"/>
      <c r="C22" s="446">
        <v>6</v>
      </c>
      <c r="D22" s="446">
        <v>6</v>
      </c>
      <c r="E22" s="546">
        <v>28</v>
      </c>
      <c r="F22" s="447" t="s">
        <v>171</v>
      </c>
      <c r="G22" s="37" t="str">
        <f>'Gruppe B'!E27</f>
        <v>Sachsen</v>
      </c>
      <c r="H22" s="33"/>
      <c r="I22" s="37" t="str">
        <f>'Gruppe C'!E30</f>
        <v>Bayern</v>
      </c>
      <c r="J22" s="414" t="str">
        <f>'Gruppe A'!E27</f>
        <v>Westfalen</v>
      </c>
      <c r="K22" s="414" t="s">
        <v>16</v>
      </c>
      <c r="L22" s="418" t="s">
        <v>171</v>
      </c>
      <c r="M22" s="462">
        <v>12</v>
      </c>
      <c r="N22" s="398" t="s">
        <v>25</v>
      </c>
      <c r="O22" s="465">
        <v>10</v>
      </c>
      <c r="P22" s="466">
        <v>3</v>
      </c>
      <c r="Q22" s="398" t="s">
        <v>25</v>
      </c>
      <c r="R22" s="465">
        <v>11</v>
      </c>
      <c r="S22" s="466">
        <v>3</v>
      </c>
      <c r="T22" s="398" t="s">
        <v>25</v>
      </c>
      <c r="U22" s="465">
        <v>11</v>
      </c>
      <c r="V22" s="397">
        <f>M22+P22+S22</f>
        <v>18</v>
      </c>
      <c r="W22" s="398" t="s">
        <v>25</v>
      </c>
      <c r="X22" s="399">
        <f>O22+R22+U22</f>
        <v>32</v>
      </c>
      <c r="Y22" s="397">
        <f>COUNTIF(AE22:AG22,1)</f>
        <v>1</v>
      </c>
      <c r="Z22" s="398" t="s">
        <v>25</v>
      </c>
      <c r="AA22" s="399">
        <f>COUNTIF(AH22:AJ22,1)</f>
        <v>2</v>
      </c>
      <c r="AB22" s="397">
        <f>IF(Y22=2,2,IF(AA22=2,0,Y22))</f>
        <v>0</v>
      </c>
      <c r="AC22" s="398" t="s">
        <v>25</v>
      </c>
      <c r="AD22" s="399">
        <f>IF(AA22=2,2,IF(Y22=2,0,AA22))</f>
        <v>2</v>
      </c>
      <c r="AE22" s="273">
        <f>IF(O22="","",IF(M22&gt;O22,1,0))</f>
        <v>1</v>
      </c>
      <c r="AF22" s="273">
        <f>IF(R22="","",IF(P22&gt;R22,1,0))</f>
        <v>0</v>
      </c>
      <c r="AG22" s="273">
        <f>IF(U22="","",IF(S22&gt;U22,1,0))</f>
        <v>0</v>
      </c>
      <c r="AH22" s="273">
        <f>IF(AE22="","",IF(AE22=0,1,0))</f>
        <v>0</v>
      </c>
      <c r="AI22" s="273">
        <f>IF(AF22="","",IF(AF22=0,1,0))</f>
        <v>1</v>
      </c>
      <c r="AJ22" s="273">
        <f>IF(AG22="","",IF(AG22=0,1,0))</f>
        <v>1</v>
      </c>
    </row>
    <row r="23" spans="1:30" ht="16.5" thickBot="1">
      <c r="A23" s="451"/>
      <c r="B23" s="448"/>
      <c r="C23" s="449"/>
      <c r="D23" s="449"/>
      <c r="E23" s="460"/>
      <c r="F23" s="449"/>
      <c r="G23" s="29" t="s">
        <v>162</v>
      </c>
      <c r="H23" s="30" t="s">
        <v>23</v>
      </c>
      <c r="I23" s="29" t="s">
        <v>167</v>
      </c>
      <c r="J23" s="412" t="s">
        <v>161</v>
      </c>
      <c r="K23" s="412"/>
      <c r="L23" s="417" t="s">
        <v>41</v>
      </c>
      <c r="M23" s="36"/>
      <c r="N23" s="401"/>
      <c r="O23" s="402"/>
      <c r="P23" s="400"/>
      <c r="Q23" s="401"/>
      <c r="R23" s="402"/>
      <c r="S23" s="400"/>
      <c r="T23" s="401"/>
      <c r="U23" s="402"/>
      <c r="V23" s="400"/>
      <c r="W23" s="401"/>
      <c r="X23" s="402"/>
      <c r="Y23" s="400"/>
      <c r="Z23" s="401"/>
      <c r="AA23" s="402"/>
      <c r="AB23" s="403"/>
      <c r="AC23" s="404"/>
      <c r="AD23" s="405"/>
    </row>
    <row r="24" spans="1:36" ht="18">
      <c r="A24" s="444">
        <v>42267</v>
      </c>
      <c r="B24" s="450"/>
      <c r="C24" s="446">
        <v>7</v>
      </c>
      <c r="D24" s="446">
        <v>6</v>
      </c>
      <c r="E24" s="546">
        <v>29</v>
      </c>
      <c r="F24" s="447" t="s">
        <v>130</v>
      </c>
      <c r="G24" s="33" t="str">
        <f>'Gruppe D'!F25</f>
        <v>Rheinland</v>
      </c>
      <c r="H24" s="33"/>
      <c r="I24" s="33" t="str">
        <f>'Gruppe E'!F25</f>
        <v>Baden</v>
      </c>
      <c r="J24" s="414" t="str">
        <f>'Gruppe B'!E27</f>
        <v>Sachsen</v>
      </c>
      <c r="K24" s="414" t="s">
        <v>16</v>
      </c>
      <c r="L24" s="418" t="s">
        <v>223</v>
      </c>
      <c r="M24" s="462">
        <v>11</v>
      </c>
      <c r="N24" s="398" t="s">
        <v>25</v>
      </c>
      <c r="O24" s="465">
        <v>6</v>
      </c>
      <c r="P24" s="466">
        <v>7</v>
      </c>
      <c r="Q24" s="398" t="s">
        <v>25</v>
      </c>
      <c r="R24" s="465">
        <v>11</v>
      </c>
      <c r="S24" s="466">
        <v>4</v>
      </c>
      <c r="T24" s="398" t="s">
        <v>25</v>
      </c>
      <c r="U24" s="465">
        <v>11</v>
      </c>
      <c r="V24" s="397">
        <f>M24+P24+S24</f>
        <v>22</v>
      </c>
      <c r="W24" s="398" t="s">
        <v>25</v>
      </c>
      <c r="X24" s="399">
        <f>O24+R24+U24</f>
        <v>28</v>
      </c>
      <c r="Y24" s="397">
        <f>COUNTIF(AE24:AG24,1)</f>
        <v>1</v>
      </c>
      <c r="Z24" s="398" t="s">
        <v>25</v>
      </c>
      <c r="AA24" s="399">
        <f>COUNTIF(AH24:AJ24,1)</f>
        <v>2</v>
      </c>
      <c r="AB24" s="397">
        <f>IF(Y24=2,2,IF(AA24=2,0,Y24))</f>
        <v>0</v>
      </c>
      <c r="AC24" s="398" t="s">
        <v>25</v>
      </c>
      <c r="AD24" s="399">
        <f>IF(AA24=2,2,IF(Y24=2,0,AA24))</f>
        <v>2</v>
      </c>
      <c r="AE24" s="273">
        <f>IF(O24="","",IF(M24&gt;O24,1,0))</f>
        <v>1</v>
      </c>
      <c r="AF24" s="273">
        <f>IF(R24="","",IF(P24&gt;R24,1,0))</f>
        <v>0</v>
      </c>
      <c r="AG24" s="273">
        <f>IF(U24="","",IF(S24&gt;U24,1,0))</f>
        <v>0</v>
      </c>
      <c r="AH24" s="273">
        <f>IF(AE24="","",IF(AE24=0,1,0))</f>
        <v>0</v>
      </c>
      <c r="AI24" s="273">
        <f>IF(AF24="","",IF(AF24=0,1,0))</f>
        <v>1</v>
      </c>
      <c r="AJ24" s="273">
        <f>IF(AG24="","",IF(AG24=0,1,0))</f>
        <v>1</v>
      </c>
    </row>
    <row r="25" spans="1:30" ht="16.5" thickBot="1">
      <c r="A25" s="451"/>
      <c r="B25" s="448"/>
      <c r="C25" s="449"/>
      <c r="D25" s="449"/>
      <c r="E25" s="460"/>
      <c r="F25" s="449"/>
      <c r="G25" s="29" t="s">
        <v>163</v>
      </c>
      <c r="H25" s="30" t="s">
        <v>23</v>
      </c>
      <c r="I25" s="29" t="s">
        <v>168</v>
      </c>
      <c r="J25" s="412" t="s">
        <v>166</v>
      </c>
      <c r="K25" s="412"/>
      <c r="L25" s="417" t="s">
        <v>41</v>
      </c>
      <c r="M25" s="36"/>
      <c r="N25" s="401"/>
      <c r="O25" s="402"/>
      <c r="P25" s="400"/>
      <c r="Q25" s="401"/>
      <c r="R25" s="402"/>
      <c r="S25" s="400"/>
      <c r="T25" s="401"/>
      <c r="U25" s="402"/>
      <c r="V25" s="400"/>
      <c r="W25" s="401"/>
      <c r="X25" s="402"/>
      <c r="Y25" s="400"/>
      <c r="Z25" s="401"/>
      <c r="AA25" s="402"/>
      <c r="AB25" s="403"/>
      <c r="AC25" s="404"/>
      <c r="AD25" s="405"/>
    </row>
    <row r="26" spans="1:36" ht="18">
      <c r="A26" s="444">
        <v>42267</v>
      </c>
      <c r="B26" s="450"/>
      <c r="C26" s="446">
        <v>8</v>
      </c>
      <c r="D26" s="446">
        <v>6</v>
      </c>
      <c r="E26" s="546">
        <v>30</v>
      </c>
      <c r="F26" s="447" t="s">
        <v>131</v>
      </c>
      <c r="G26" s="33" t="str">
        <f>'Gruppe D'!F24</f>
        <v>Schleswig-Holstein</v>
      </c>
      <c r="H26" s="33"/>
      <c r="I26" s="33" t="str">
        <f>'Gruppe E'!F24</f>
        <v>Niedersachsen</v>
      </c>
      <c r="J26" s="414" t="str">
        <f>'Gruppe C'!E30</f>
        <v>Bayern</v>
      </c>
      <c r="K26" s="414" t="s">
        <v>16</v>
      </c>
      <c r="L26" s="418" t="s">
        <v>42</v>
      </c>
      <c r="M26" s="462">
        <v>8</v>
      </c>
      <c r="N26" s="398" t="s">
        <v>25</v>
      </c>
      <c r="O26" s="465">
        <v>11</v>
      </c>
      <c r="P26" s="466">
        <v>5</v>
      </c>
      <c r="Q26" s="398" t="s">
        <v>25</v>
      </c>
      <c r="R26" s="465">
        <v>11</v>
      </c>
      <c r="S26" s="466"/>
      <c r="T26" s="398" t="s">
        <v>25</v>
      </c>
      <c r="U26" s="465"/>
      <c r="V26" s="397">
        <f>M26+P26+S26</f>
        <v>13</v>
      </c>
      <c r="W26" s="398" t="s">
        <v>25</v>
      </c>
      <c r="X26" s="399">
        <f>O26+R26+U26</f>
        <v>22</v>
      </c>
      <c r="Y26" s="397">
        <f>COUNTIF(AE26:AG26,1)</f>
        <v>0</v>
      </c>
      <c r="Z26" s="398" t="s">
        <v>25</v>
      </c>
      <c r="AA26" s="399">
        <f>COUNTIF(AH26:AJ26,1)</f>
        <v>2</v>
      </c>
      <c r="AB26" s="397">
        <f>IF(Y26=2,2,IF(AA26=2,0,Y26))</f>
        <v>0</v>
      </c>
      <c r="AC26" s="398" t="s">
        <v>25</v>
      </c>
      <c r="AD26" s="399">
        <f>IF(AA26=2,2,IF(Y26=2,0,AA26))</f>
        <v>2</v>
      </c>
      <c r="AE26" s="273">
        <f>IF(O26="","",IF(M26&gt;O26,1,0))</f>
        <v>0</v>
      </c>
      <c r="AF26" s="273">
        <f>IF(R26="","",IF(P26&gt;R26,1,0))</f>
        <v>0</v>
      </c>
      <c r="AG26" s="273">
        <f>IF(U26="","",IF(S26&gt;U26,1,0))</f>
      </c>
      <c r="AH26" s="273">
        <f>IF(AE26="","",IF(AE26=0,1,0))</f>
        <v>1</v>
      </c>
      <c r="AI26" s="273">
        <f>IF(AF26="","",IF(AF26=0,1,0))</f>
        <v>1</v>
      </c>
      <c r="AJ26" s="273">
        <f>IF(AG26="","",IF(AG26=0,1,0))</f>
      </c>
    </row>
    <row r="27" spans="1:30" ht="16.5" thickBot="1">
      <c r="A27" s="451"/>
      <c r="B27" s="448"/>
      <c r="C27" s="449"/>
      <c r="D27" s="449"/>
      <c r="E27" s="460"/>
      <c r="F27" s="449"/>
      <c r="G27" s="29" t="s">
        <v>164</v>
      </c>
      <c r="H27" s="30" t="s">
        <v>23</v>
      </c>
      <c r="I27" s="29" t="s">
        <v>169</v>
      </c>
      <c r="J27" s="412" t="s">
        <v>43</v>
      </c>
      <c r="K27" s="412"/>
      <c r="L27" s="419" t="s">
        <v>44</v>
      </c>
      <c r="M27" s="36"/>
      <c r="N27" s="401"/>
      <c r="O27" s="402"/>
      <c r="P27" s="400"/>
      <c r="Q27" s="401"/>
      <c r="R27" s="402"/>
      <c r="S27" s="400"/>
      <c r="T27" s="401"/>
      <c r="U27" s="402"/>
      <c r="V27" s="400"/>
      <c r="W27" s="401"/>
      <c r="X27" s="402"/>
      <c r="Y27" s="400"/>
      <c r="Z27" s="401"/>
      <c r="AA27" s="402"/>
      <c r="AB27" s="403"/>
      <c r="AC27" s="404"/>
      <c r="AD27" s="405"/>
    </row>
    <row r="28" spans="1:36" ht="18.75" thickBot="1">
      <c r="A28" s="444">
        <v>42267</v>
      </c>
      <c r="B28" s="452"/>
      <c r="C28" s="453">
        <v>9</v>
      </c>
      <c r="D28" s="453">
        <v>6</v>
      </c>
      <c r="E28" s="547">
        <v>31</v>
      </c>
      <c r="F28" s="454" t="s">
        <v>44</v>
      </c>
      <c r="G28" s="38" t="str">
        <f>'Gruppe D'!F23</f>
        <v>Mecklenburg-VP</v>
      </c>
      <c r="H28" s="34"/>
      <c r="I28" s="34" t="str">
        <f>'Gruppe E'!F23</f>
        <v>Schwaben</v>
      </c>
      <c r="J28" s="415" t="s">
        <v>16</v>
      </c>
      <c r="K28" s="415" t="s">
        <v>16</v>
      </c>
      <c r="L28" s="420"/>
      <c r="M28" s="462">
        <v>2</v>
      </c>
      <c r="N28" s="398" t="s">
        <v>25</v>
      </c>
      <c r="O28" s="465">
        <v>11</v>
      </c>
      <c r="P28" s="466">
        <v>6</v>
      </c>
      <c r="Q28" s="398" t="s">
        <v>25</v>
      </c>
      <c r="R28" s="465">
        <v>11</v>
      </c>
      <c r="S28" s="466"/>
      <c r="T28" s="398" t="s">
        <v>25</v>
      </c>
      <c r="U28" s="465"/>
      <c r="V28" s="397">
        <f>M28+P28+S28</f>
        <v>8</v>
      </c>
      <c r="W28" s="398" t="s">
        <v>25</v>
      </c>
      <c r="X28" s="399">
        <f>O28+R28+U28</f>
        <v>22</v>
      </c>
      <c r="Y28" s="397">
        <f>COUNTIF(AE28:AG28,1)</f>
        <v>0</v>
      </c>
      <c r="Z28" s="398" t="s">
        <v>25</v>
      </c>
      <c r="AA28" s="399">
        <f>COUNTIF(AH28:AJ28,1)</f>
        <v>2</v>
      </c>
      <c r="AB28" s="397">
        <f>IF(Y28=2,2,IF(AA28=2,0,Y28))</f>
        <v>0</v>
      </c>
      <c r="AC28" s="398" t="s">
        <v>25</v>
      </c>
      <c r="AD28" s="399">
        <f>IF(AA28=2,2,IF(Y28=2,0,AA28))</f>
        <v>2</v>
      </c>
      <c r="AE28" s="273">
        <f>IF(O28="","",IF(M28&gt;O28,1,0))</f>
        <v>0</v>
      </c>
      <c r="AF28" s="273">
        <f>IF(R28="","",IF(P28&gt;R28,1,0))</f>
        <v>0</v>
      </c>
      <c r="AG28" s="273">
        <f>IF(U28="","",IF(S28&gt;U28,1,0))</f>
      </c>
      <c r="AH28" s="273">
        <f>IF(AE28="","",IF(AE28=0,1,0))</f>
        <v>1</v>
      </c>
      <c r="AI28" s="273">
        <f>IF(AF28="","",IF(AF28=0,1,0))</f>
        <v>1</v>
      </c>
      <c r="AJ28" s="273">
        <f>IF(AG28="","",IF(AG28=0,1,0))</f>
      </c>
    </row>
    <row r="29" spans="3:29" ht="16.5" thickBot="1">
      <c r="C29" s="406"/>
      <c r="D29" s="12"/>
      <c r="E29" s="12"/>
      <c r="F29" s="12"/>
      <c r="G29" s="30"/>
      <c r="H29" s="30"/>
      <c r="I29" s="30"/>
      <c r="J29" s="30"/>
      <c r="K29" s="30"/>
      <c r="L29" s="30"/>
      <c r="M29" s="713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5"/>
      <c r="AB29" s="35"/>
      <c r="AC29" s="32"/>
    </row>
    <row r="30" spans="1:30" ht="16.5" thickBot="1">
      <c r="A30" s="433" t="s">
        <v>67</v>
      </c>
      <c r="B30" s="434" t="s">
        <v>15</v>
      </c>
      <c r="C30" s="435" t="s">
        <v>14</v>
      </c>
      <c r="D30" s="435" t="s">
        <v>76</v>
      </c>
      <c r="E30" s="435" t="s">
        <v>121</v>
      </c>
      <c r="F30" s="436" t="s">
        <v>124</v>
      </c>
      <c r="G30" s="407" t="s">
        <v>220</v>
      </c>
      <c r="H30" s="408" t="str">
        <f>H9</f>
        <v>männlich U14</v>
      </c>
      <c r="I30" s="409"/>
      <c r="J30" s="513" t="s">
        <v>39</v>
      </c>
      <c r="K30" s="513" t="s">
        <v>68</v>
      </c>
      <c r="L30" s="513" t="s">
        <v>40</v>
      </c>
      <c r="M30" s="723" t="s">
        <v>212</v>
      </c>
      <c r="N30" s="724"/>
      <c r="O30" s="725"/>
      <c r="P30" s="726" t="s">
        <v>19</v>
      </c>
      <c r="Q30" s="724"/>
      <c r="R30" s="725"/>
      <c r="S30" s="726" t="s">
        <v>20</v>
      </c>
      <c r="T30" s="724"/>
      <c r="U30" s="725"/>
      <c r="V30" s="716" t="s">
        <v>45</v>
      </c>
      <c r="W30" s="717"/>
      <c r="X30" s="718"/>
      <c r="Y30" s="719" t="s">
        <v>21</v>
      </c>
      <c r="Z30" s="720"/>
      <c r="AA30" s="721"/>
      <c r="AB30" s="719" t="s">
        <v>22</v>
      </c>
      <c r="AC30" s="720"/>
      <c r="AD30" s="722"/>
    </row>
    <row r="31" spans="1:30" ht="15.75">
      <c r="A31" s="437"/>
      <c r="B31" s="438"/>
      <c r="C31" s="439"/>
      <c r="D31" s="439"/>
      <c r="E31" s="439"/>
      <c r="F31" s="439"/>
      <c r="G31" s="39"/>
      <c r="H31" s="39"/>
      <c r="I31" s="39"/>
      <c r="J31" s="421"/>
      <c r="K31" s="421"/>
      <c r="L31" s="421"/>
      <c r="M31" s="383"/>
      <c r="N31" s="385"/>
      <c r="O31" s="391"/>
      <c r="P31" s="383"/>
      <c r="Q31" s="385"/>
      <c r="R31" s="391"/>
      <c r="S31" s="383"/>
      <c r="T31" s="385"/>
      <c r="U31" s="391"/>
      <c r="V31" s="383"/>
      <c r="W31" s="385"/>
      <c r="X31" s="391"/>
      <c r="Y31" s="383"/>
      <c r="Z31" s="385"/>
      <c r="AA31" s="391"/>
      <c r="AB31" s="392"/>
      <c r="AC31" s="386"/>
      <c r="AD31" s="387"/>
    </row>
    <row r="32" spans="1:30" ht="16.5" thickBot="1">
      <c r="A32" s="440"/>
      <c r="B32" s="441"/>
      <c r="C32" s="442"/>
      <c r="D32" s="442"/>
      <c r="E32" s="443"/>
      <c r="F32" s="443"/>
      <c r="G32" s="29" t="s">
        <v>185</v>
      </c>
      <c r="H32" s="30"/>
      <c r="I32" s="29" t="s">
        <v>187</v>
      </c>
      <c r="J32" s="412" t="s">
        <v>189</v>
      </c>
      <c r="K32" s="412"/>
      <c r="L32" s="417" t="s">
        <v>176</v>
      </c>
      <c r="M32" s="19"/>
      <c r="N32" s="31"/>
      <c r="O32" s="20"/>
      <c r="P32" s="19"/>
      <c r="Q32" s="31"/>
      <c r="R32" s="20"/>
      <c r="S32" s="19"/>
      <c r="T32" s="31"/>
      <c r="U32" s="20"/>
      <c r="V32" s="19"/>
      <c r="W32" s="31"/>
      <c r="X32" s="20"/>
      <c r="Y32" s="19"/>
      <c r="Z32" s="31"/>
      <c r="AA32" s="20"/>
      <c r="AB32" s="393"/>
      <c r="AC32" s="32"/>
      <c r="AD32" s="52"/>
    </row>
    <row r="33" spans="1:36" ht="18">
      <c r="A33" s="444">
        <v>42267</v>
      </c>
      <c r="B33" s="445">
        <f>B12</f>
        <v>0.375</v>
      </c>
      <c r="C33" s="446">
        <v>1</v>
      </c>
      <c r="D33" s="446">
        <v>5</v>
      </c>
      <c r="E33" s="546">
        <v>32</v>
      </c>
      <c r="F33" s="447" t="s">
        <v>180</v>
      </c>
      <c r="G33" s="33" t="str">
        <f>'Gruppe B'!E25</f>
        <v>Schwaben</v>
      </c>
      <c r="H33" s="33"/>
      <c r="I33" s="33" t="str">
        <f>'Gruppe A'!E26</f>
        <v>Baden</v>
      </c>
      <c r="J33" s="413" t="str">
        <f>'Gruppe C'!E28</f>
        <v>Niedersachsen</v>
      </c>
      <c r="K33" s="414" t="s">
        <v>16</v>
      </c>
      <c r="L33" s="418" t="s">
        <v>175</v>
      </c>
      <c r="M33" s="464">
        <v>11</v>
      </c>
      <c r="N33" s="395" t="s">
        <v>25</v>
      </c>
      <c r="O33" s="463">
        <v>5</v>
      </c>
      <c r="P33" s="464">
        <v>14</v>
      </c>
      <c r="Q33" s="395" t="s">
        <v>25</v>
      </c>
      <c r="R33" s="463">
        <v>12</v>
      </c>
      <c r="S33" s="464"/>
      <c r="T33" s="395" t="s">
        <v>25</v>
      </c>
      <c r="U33" s="463"/>
      <c r="V33" s="394">
        <f>M33+P33+S33</f>
        <v>25</v>
      </c>
      <c r="W33" s="395" t="s">
        <v>25</v>
      </c>
      <c r="X33" s="396">
        <f>O33+R33+U33</f>
        <v>17</v>
      </c>
      <c r="Y33" s="394">
        <f>COUNTIF(AE33:AG33,1)</f>
        <v>2</v>
      </c>
      <c r="Z33" s="395" t="s">
        <v>25</v>
      </c>
      <c r="AA33" s="396">
        <f>COUNTIF(AH33:AJ33,1)</f>
        <v>0</v>
      </c>
      <c r="AB33" s="394">
        <f>IF(Y33=2,2,IF(AA33=2,0,Y33))</f>
        <v>2</v>
      </c>
      <c r="AC33" s="395" t="s">
        <v>25</v>
      </c>
      <c r="AD33" s="396">
        <f>IF(AA33=2,2,IF(Y33=2,0,AA33))</f>
        <v>0</v>
      </c>
      <c r="AE33" s="363">
        <f>IF(O33="","",IF(M33&gt;O33,1,0))</f>
        <v>1</v>
      </c>
      <c r="AF33" s="273">
        <f>IF(R33="","",IF(P33&gt;R33,1,0))</f>
        <v>1</v>
      </c>
      <c r="AG33" s="273">
        <f>IF(U33="","",IF(S33&gt;U33,1,0))</f>
      </c>
      <c r="AH33" s="273">
        <f>IF(AE33="","",IF(AE33=0,1,0))</f>
        <v>0</v>
      </c>
      <c r="AI33" s="273">
        <f>IF(AF33="","",IF(AF33=0,1,0))</f>
        <v>0</v>
      </c>
      <c r="AJ33" s="273">
        <f>IF(AG33="","",IF(AG33=0,1,0))</f>
      </c>
    </row>
    <row r="34" spans="1:30" ht="16.5" thickBot="1">
      <c r="A34" s="451"/>
      <c r="B34" s="448"/>
      <c r="C34" s="449"/>
      <c r="D34" s="449"/>
      <c r="E34" s="460"/>
      <c r="F34" s="449"/>
      <c r="G34" s="29" t="s">
        <v>183</v>
      </c>
      <c r="H34" s="30"/>
      <c r="I34" s="29" t="s">
        <v>188</v>
      </c>
      <c r="J34" s="412" t="s">
        <v>186</v>
      </c>
      <c r="K34" s="412"/>
      <c r="L34" s="417" t="s">
        <v>178</v>
      </c>
      <c r="M34" s="400"/>
      <c r="N34" s="401"/>
      <c r="O34" s="402"/>
      <c r="P34" s="400"/>
      <c r="Q34" s="401"/>
      <c r="R34" s="402"/>
      <c r="S34" s="400"/>
      <c r="T34" s="401"/>
      <c r="U34" s="402"/>
      <c r="V34" s="400"/>
      <c r="W34" s="401"/>
      <c r="X34" s="402"/>
      <c r="Y34" s="400"/>
      <c r="Z34" s="401"/>
      <c r="AA34" s="402"/>
      <c r="AB34" s="403"/>
      <c r="AC34" s="404"/>
      <c r="AD34" s="405"/>
    </row>
    <row r="35" spans="1:36" ht="18">
      <c r="A35" s="444">
        <v>42267</v>
      </c>
      <c r="B35" s="450"/>
      <c r="C35" s="446">
        <v>2</v>
      </c>
      <c r="D35" s="446">
        <v>5</v>
      </c>
      <c r="E35" s="546">
        <v>33</v>
      </c>
      <c r="F35" s="447" t="s">
        <v>179</v>
      </c>
      <c r="G35" s="33" t="str">
        <f>'Gruppe A'!E28</f>
        <v>Pfalz</v>
      </c>
      <c r="H35" s="33"/>
      <c r="I35" s="33" t="str">
        <f>'Gruppe C'!E32</f>
        <v>Berlin-BB</v>
      </c>
      <c r="J35" s="413" t="str">
        <f>'Gruppe C'!E31</f>
        <v>Thüringen</v>
      </c>
      <c r="K35" s="414" t="s">
        <v>16</v>
      </c>
      <c r="L35" s="418" t="s">
        <v>179</v>
      </c>
      <c r="M35" s="466">
        <v>7</v>
      </c>
      <c r="N35" s="398" t="s">
        <v>25</v>
      </c>
      <c r="O35" s="465">
        <v>11</v>
      </c>
      <c r="P35" s="466">
        <v>5</v>
      </c>
      <c r="Q35" s="398" t="s">
        <v>25</v>
      </c>
      <c r="R35" s="465">
        <v>11</v>
      </c>
      <c r="S35" s="466"/>
      <c r="T35" s="398" t="s">
        <v>25</v>
      </c>
      <c r="U35" s="465"/>
      <c r="V35" s="397">
        <f>M35+P35+S35</f>
        <v>12</v>
      </c>
      <c r="W35" s="398" t="s">
        <v>25</v>
      </c>
      <c r="X35" s="399">
        <f>O35+R35+U35</f>
        <v>22</v>
      </c>
      <c r="Y35" s="397">
        <f>COUNTIF(AE35:AG35,1)</f>
        <v>0</v>
      </c>
      <c r="Z35" s="398" t="s">
        <v>25</v>
      </c>
      <c r="AA35" s="399">
        <f>COUNTIF(AH35:AJ35,1)</f>
        <v>2</v>
      </c>
      <c r="AB35" s="397">
        <f>IF(Y35=2,2,IF(AA35=2,0,Y35))</f>
        <v>0</v>
      </c>
      <c r="AC35" s="398" t="s">
        <v>25</v>
      </c>
      <c r="AD35" s="399">
        <f>IF(AA35=2,2,IF(Y35=2,0,AA35))</f>
        <v>2</v>
      </c>
      <c r="AE35" s="363">
        <f>IF(O35="","",IF(M35&gt;O35,1,0))</f>
        <v>0</v>
      </c>
      <c r="AF35" s="273">
        <f>IF(R35="","",IF(P35&gt;R35,1,0))</f>
        <v>0</v>
      </c>
      <c r="AG35" s="273">
        <f>IF(U35="","",IF(S35&gt;U35,1,0))</f>
      </c>
      <c r="AH35" s="273">
        <f>IF(AE35="","",IF(AE35=0,1,0))</f>
        <v>1</v>
      </c>
      <c r="AI35" s="273">
        <f>IF(AF35="","",IF(AF35=0,1,0))</f>
        <v>1</v>
      </c>
      <c r="AJ35" s="273">
        <f>IF(AG35="","",IF(AG35=0,1,0))</f>
      </c>
    </row>
    <row r="36" spans="1:30" ht="16.5" thickBot="1">
      <c r="A36" s="451"/>
      <c r="B36" s="448"/>
      <c r="C36" s="449"/>
      <c r="D36" s="449"/>
      <c r="E36" s="460"/>
      <c r="F36" s="449"/>
      <c r="G36" s="29" t="s">
        <v>189</v>
      </c>
      <c r="H36" s="30"/>
      <c r="I36" s="29" t="s">
        <v>187</v>
      </c>
      <c r="J36" s="412" t="s">
        <v>185</v>
      </c>
      <c r="K36" s="412"/>
      <c r="L36" s="417" t="s">
        <v>176</v>
      </c>
      <c r="M36" s="400"/>
      <c r="N36" s="401"/>
      <c r="O36" s="402"/>
      <c r="P36" s="400"/>
      <c r="Q36" s="401"/>
      <c r="R36" s="402"/>
      <c r="S36" s="400"/>
      <c r="T36" s="401"/>
      <c r="U36" s="402"/>
      <c r="V36" s="400"/>
      <c r="W36" s="401"/>
      <c r="X36" s="402"/>
      <c r="Y36" s="400"/>
      <c r="Z36" s="401"/>
      <c r="AA36" s="402"/>
      <c r="AB36" s="403"/>
      <c r="AC36" s="404"/>
      <c r="AD36" s="405"/>
    </row>
    <row r="37" spans="1:36" ht="18">
      <c r="A37" s="444">
        <v>42267</v>
      </c>
      <c r="B37" s="450"/>
      <c r="C37" s="446">
        <v>3</v>
      </c>
      <c r="D37" s="446">
        <v>5</v>
      </c>
      <c r="E37" s="546">
        <v>34</v>
      </c>
      <c r="F37" s="447" t="s">
        <v>182</v>
      </c>
      <c r="G37" s="33" t="str">
        <f>'Gruppe C'!E28</f>
        <v>Niedersachsen</v>
      </c>
      <c r="H37" s="33"/>
      <c r="I37" s="33" t="str">
        <f>'Gruppe A'!E26</f>
        <v>Baden</v>
      </c>
      <c r="J37" s="413" t="str">
        <f>'Gruppe B'!E25</f>
        <v>Schwaben</v>
      </c>
      <c r="K37" s="414" t="s">
        <v>16</v>
      </c>
      <c r="L37" s="418" t="s">
        <v>175</v>
      </c>
      <c r="M37" s="466">
        <v>11</v>
      </c>
      <c r="N37" s="398" t="s">
        <v>25</v>
      </c>
      <c r="O37" s="465">
        <v>6</v>
      </c>
      <c r="P37" s="466">
        <v>11</v>
      </c>
      <c r="Q37" s="398" t="s">
        <v>25</v>
      </c>
      <c r="R37" s="465">
        <v>7</v>
      </c>
      <c r="S37" s="466"/>
      <c r="T37" s="398" t="s">
        <v>25</v>
      </c>
      <c r="U37" s="465"/>
      <c r="V37" s="397">
        <f>M37+P37+S37</f>
        <v>22</v>
      </c>
      <c r="W37" s="398" t="s">
        <v>25</v>
      </c>
      <c r="X37" s="399">
        <f>O37+R37+U37</f>
        <v>13</v>
      </c>
      <c r="Y37" s="397">
        <f>COUNTIF(AE37:AG37,1)</f>
        <v>2</v>
      </c>
      <c r="Z37" s="398" t="s">
        <v>25</v>
      </c>
      <c r="AA37" s="399">
        <f>COUNTIF(AH37:AJ37,1)</f>
        <v>0</v>
      </c>
      <c r="AB37" s="397">
        <f>IF(Y37=2,2,IF(AA37=2,0,Y37))</f>
        <v>2</v>
      </c>
      <c r="AC37" s="398" t="s">
        <v>25</v>
      </c>
      <c r="AD37" s="399">
        <f>IF(AA37=2,2,IF(Y37=2,0,AA37))</f>
        <v>0</v>
      </c>
      <c r="AE37" s="363">
        <f>IF(O37="","",IF(M37&gt;O37,1,0))</f>
        <v>1</v>
      </c>
      <c r="AF37" s="273">
        <f>IF(R37="","",IF(P37&gt;R37,1,0))</f>
        <v>1</v>
      </c>
      <c r="AG37" s="273">
        <f>IF(U37="","",IF(S37&gt;U37,1,0))</f>
      </c>
      <c r="AH37" s="273">
        <f>IF(AE37="","",IF(AE37=0,1,0))</f>
        <v>0</v>
      </c>
      <c r="AI37" s="273">
        <f>IF(AF37="","",IF(AF37=0,1,0))</f>
        <v>0</v>
      </c>
      <c r="AJ37" s="273">
        <f>IF(AG37="","",IF(AG37=0,1,0))</f>
      </c>
    </row>
    <row r="38" spans="1:30" ht="16.5" thickBot="1">
      <c r="A38" s="451"/>
      <c r="B38" s="448"/>
      <c r="C38" s="449"/>
      <c r="D38" s="449"/>
      <c r="E38" s="460"/>
      <c r="F38" s="449"/>
      <c r="G38" s="29" t="s">
        <v>184</v>
      </c>
      <c r="H38" s="30"/>
      <c r="I38" s="29" t="s">
        <v>186</v>
      </c>
      <c r="J38" s="412" t="s">
        <v>183</v>
      </c>
      <c r="K38" s="412"/>
      <c r="L38" s="417" t="s">
        <v>178</v>
      </c>
      <c r="M38" s="400"/>
      <c r="N38" s="401"/>
      <c r="O38" s="402"/>
      <c r="P38" s="400"/>
      <c r="Q38" s="401"/>
      <c r="R38" s="402"/>
      <c r="S38" s="400"/>
      <c r="T38" s="401"/>
      <c r="U38" s="402"/>
      <c r="V38" s="400"/>
      <c r="W38" s="401"/>
      <c r="X38" s="402"/>
      <c r="Y38" s="400"/>
      <c r="Z38" s="401"/>
      <c r="AA38" s="402"/>
      <c r="AB38" s="403"/>
      <c r="AC38" s="404"/>
      <c r="AD38" s="405"/>
    </row>
    <row r="39" spans="1:36" ht="18">
      <c r="A39" s="444">
        <v>42267</v>
      </c>
      <c r="B39" s="450"/>
      <c r="C39" s="446">
        <v>4</v>
      </c>
      <c r="D39" s="446">
        <v>5</v>
      </c>
      <c r="E39" s="546">
        <v>35</v>
      </c>
      <c r="F39" s="447" t="s">
        <v>179</v>
      </c>
      <c r="G39" s="33" t="str">
        <f>'Gruppe B'!E28</f>
        <v>Hessen</v>
      </c>
      <c r="H39" s="33"/>
      <c r="I39" s="33" t="str">
        <f>'Gruppe C'!E31</f>
        <v>Thüringen</v>
      </c>
      <c r="J39" s="413" t="str">
        <f>'Gruppe A'!E28</f>
        <v>Pfalz</v>
      </c>
      <c r="K39" s="414" t="s">
        <v>16</v>
      </c>
      <c r="L39" s="418" t="s">
        <v>179</v>
      </c>
      <c r="M39" s="466">
        <v>11</v>
      </c>
      <c r="N39" s="398" t="s">
        <v>25</v>
      </c>
      <c r="O39" s="465">
        <v>9</v>
      </c>
      <c r="P39" s="466">
        <v>9</v>
      </c>
      <c r="Q39" s="398" t="s">
        <v>25</v>
      </c>
      <c r="R39" s="465">
        <v>11</v>
      </c>
      <c r="S39" s="466">
        <v>11</v>
      </c>
      <c r="T39" s="398" t="s">
        <v>25</v>
      </c>
      <c r="U39" s="465">
        <v>9</v>
      </c>
      <c r="V39" s="397">
        <f>M39+P39+S39</f>
        <v>31</v>
      </c>
      <c r="W39" s="398" t="s">
        <v>25</v>
      </c>
      <c r="X39" s="399">
        <f>O39+R39+U39</f>
        <v>29</v>
      </c>
      <c r="Y39" s="397">
        <f>COUNTIF(AE39:AG39,1)</f>
        <v>2</v>
      </c>
      <c r="Z39" s="398" t="s">
        <v>25</v>
      </c>
      <c r="AA39" s="399">
        <f>COUNTIF(AH39:AJ39,1)</f>
        <v>1</v>
      </c>
      <c r="AB39" s="397">
        <f>IF(Y39=2,2,IF(AA39=2,0,Y39))</f>
        <v>2</v>
      </c>
      <c r="AC39" s="398" t="s">
        <v>25</v>
      </c>
      <c r="AD39" s="399">
        <f>IF(AA39=2,2,IF(Y39=2,0,AA39))</f>
        <v>0</v>
      </c>
      <c r="AE39" s="363">
        <f>IF(O39="","",IF(M39&gt;O39,1,0))</f>
        <v>1</v>
      </c>
      <c r="AF39" s="273">
        <f>IF(R39="","",IF(P39&gt;R39,1,0))</f>
        <v>0</v>
      </c>
      <c r="AG39" s="273">
        <f>IF(U39="","",IF(S39&gt;U39,1,0))</f>
        <v>1</v>
      </c>
      <c r="AH39" s="273">
        <f>IF(AE39="","",IF(AE39=0,1,0))</f>
        <v>0</v>
      </c>
      <c r="AI39" s="273">
        <f>IF(AF39="","",IF(AF39=0,1,0))</f>
        <v>1</v>
      </c>
      <c r="AJ39" s="273">
        <f>IF(AG39="","",IF(AG39=0,1,0))</f>
        <v>0</v>
      </c>
    </row>
    <row r="40" spans="1:30" ht="16.5" thickBot="1">
      <c r="A40" s="451"/>
      <c r="B40" s="448"/>
      <c r="C40" s="449"/>
      <c r="D40" s="449"/>
      <c r="E40" s="460"/>
      <c r="F40" s="449"/>
      <c r="G40" s="29" t="s">
        <v>185</v>
      </c>
      <c r="H40" s="30"/>
      <c r="I40" s="29" t="s">
        <v>189</v>
      </c>
      <c r="J40" s="412" t="s">
        <v>187</v>
      </c>
      <c r="K40" s="412"/>
      <c r="L40" s="417" t="s">
        <v>176</v>
      </c>
      <c r="M40" s="400"/>
      <c r="N40" s="401"/>
      <c r="O40" s="402"/>
      <c r="P40" s="400"/>
      <c r="Q40" s="401"/>
      <c r="R40" s="402"/>
      <c r="S40" s="400"/>
      <c r="T40" s="401"/>
      <c r="U40" s="402"/>
      <c r="V40" s="400"/>
      <c r="W40" s="401"/>
      <c r="X40" s="402"/>
      <c r="Y40" s="400"/>
      <c r="Z40" s="401"/>
      <c r="AA40" s="402"/>
      <c r="AB40" s="403"/>
      <c r="AC40" s="404"/>
      <c r="AD40" s="405"/>
    </row>
    <row r="41" spans="1:36" ht="18">
      <c r="A41" s="444">
        <v>42267</v>
      </c>
      <c r="B41" s="450"/>
      <c r="C41" s="446">
        <v>5</v>
      </c>
      <c r="D41" s="446">
        <v>5</v>
      </c>
      <c r="E41" s="546">
        <v>36</v>
      </c>
      <c r="F41" s="447" t="s">
        <v>181</v>
      </c>
      <c r="G41" s="33" t="str">
        <f>'Gruppe B'!E25</f>
        <v>Schwaben</v>
      </c>
      <c r="H41" s="33"/>
      <c r="I41" s="33" t="str">
        <f>'Gruppe C'!E28</f>
        <v>Niedersachsen</v>
      </c>
      <c r="J41" s="413" t="str">
        <f>'Gruppe A'!E26</f>
        <v>Baden</v>
      </c>
      <c r="K41" s="414" t="s">
        <v>16</v>
      </c>
      <c r="L41" s="418" t="s">
        <v>175</v>
      </c>
      <c r="M41" s="466">
        <v>11</v>
      </c>
      <c r="N41" s="398" t="s">
        <v>25</v>
      </c>
      <c r="O41" s="465">
        <v>9</v>
      </c>
      <c r="P41" s="466">
        <v>11</v>
      </c>
      <c r="Q41" s="398" t="s">
        <v>25</v>
      </c>
      <c r="R41" s="465">
        <v>9</v>
      </c>
      <c r="S41" s="466"/>
      <c r="T41" s="398" t="s">
        <v>25</v>
      </c>
      <c r="U41" s="465"/>
      <c r="V41" s="397">
        <f>M41+P41+S41</f>
        <v>22</v>
      </c>
      <c r="W41" s="398" t="s">
        <v>25</v>
      </c>
      <c r="X41" s="399">
        <f>O41+R41+U41</f>
        <v>18</v>
      </c>
      <c r="Y41" s="397">
        <f>COUNTIF(AE41:AG41,1)</f>
        <v>2</v>
      </c>
      <c r="Z41" s="398" t="s">
        <v>25</v>
      </c>
      <c r="AA41" s="399">
        <f>COUNTIF(AH41:AJ41,1)</f>
        <v>0</v>
      </c>
      <c r="AB41" s="397">
        <f>IF(Y41=2,2,IF(AA41=2,0,Y41))</f>
        <v>2</v>
      </c>
      <c r="AC41" s="398" t="s">
        <v>25</v>
      </c>
      <c r="AD41" s="399">
        <f>IF(AA41=2,2,IF(Y41=2,0,AA41))</f>
        <v>0</v>
      </c>
      <c r="AE41" s="363">
        <f>IF(O41="","",IF(M41&gt;O41,1,0))</f>
        <v>1</v>
      </c>
      <c r="AF41" s="273">
        <f>IF(R41="","",IF(P41&gt;R41,1,0))</f>
        <v>1</v>
      </c>
      <c r="AG41" s="273">
        <f>IF(U41="","",IF(S41&gt;U41,1,0))</f>
      </c>
      <c r="AH41" s="273">
        <f>IF(AE41="","",IF(AE41=0,1,0))</f>
        <v>0</v>
      </c>
      <c r="AI41" s="273">
        <f>IF(AF41="","",IF(AF41=0,1,0))</f>
        <v>0</v>
      </c>
      <c r="AJ41" s="273">
        <f>IF(AG41="","",IF(AG41=0,1,0))</f>
      </c>
    </row>
    <row r="42" spans="1:30" ht="16.5" thickBot="1">
      <c r="A42" s="451"/>
      <c r="B42" s="448"/>
      <c r="C42" s="449"/>
      <c r="D42" s="449"/>
      <c r="E42" s="460"/>
      <c r="F42" s="449"/>
      <c r="G42" s="29" t="s">
        <v>183</v>
      </c>
      <c r="H42" s="30"/>
      <c r="I42" s="29" t="s">
        <v>186</v>
      </c>
      <c r="J42" s="412" t="s">
        <v>184</v>
      </c>
      <c r="K42" s="412"/>
      <c r="L42" s="417" t="s">
        <v>178</v>
      </c>
      <c r="M42" s="400"/>
      <c r="N42" s="401"/>
      <c r="O42" s="402"/>
      <c r="P42" s="400"/>
      <c r="Q42" s="401"/>
      <c r="R42" s="402"/>
      <c r="S42" s="400"/>
      <c r="T42" s="401"/>
      <c r="U42" s="402"/>
      <c r="V42" s="400"/>
      <c r="W42" s="401"/>
      <c r="X42" s="402"/>
      <c r="Y42" s="400"/>
      <c r="Z42" s="401"/>
      <c r="AA42" s="402"/>
      <c r="AB42" s="403"/>
      <c r="AC42" s="404"/>
      <c r="AD42" s="405"/>
    </row>
    <row r="43" spans="1:36" ht="18">
      <c r="A43" s="444">
        <v>42267</v>
      </c>
      <c r="B43" s="450"/>
      <c r="C43" s="446">
        <v>6</v>
      </c>
      <c r="D43" s="446">
        <v>5</v>
      </c>
      <c r="E43" s="546">
        <v>37</v>
      </c>
      <c r="F43" s="447" t="s">
        <v>179</v>
      </c>
      <c r="G43" s="33" t="str">
        <f>'Gruppe A'!E28</f>
        <v>Pfalz</v>
      </c>
      <c r="H43" s="33"/>
      <c r="I43" s="33" t="str">
        <f>'Gruppe C'!E31</f>
        <v>Thüringen</v>
      </c>
      <c r="J43" s="413" t="str">
        <f>'Gruppe B'!E28</f>
        <v>Hessen</v>
      </c>
      <c r="K43" s="414" t="s">
        <v>16</v>
      </c>
      <c r="L43" s="418" t="s">
        <v>179</v>
      </c>
      <c r="M43" s="466">
        <v>8</v>
      </c>
      <c r="N43" s="398" t="s">
        <v>25</v>
      </c>
      <c r="O43" s="465">
        <v>11</v>
      </c>
      <c r="P43" s="466">
        <v>5</v>
      </c>
      <c r="Q43" s="398" t="s">
        <v>25</v>
      </c>
      <c r="R43" s="465">
        <v>11</v>
      </c>
      <c r="S43" s="466"/>
      <c r="T43" s="398" t="s">
        <v>25</v>
      </c>
      <c r="U43" s="465"/>
      <c r="V43" s="397">
        <f>M43+P43+S43</f>
        <v>13</v>
      </c>
      <c r="W43" s="398" t="s">
        <v>25</v>
      </c>
      <c r="X43" s="399">
        <f>O43+R43+U43</f>
        <v>22</v>
      </c>
      <c r="Y43" s="397">
        <f>COUNTIF(AE43:AG43,1)</f>
        <v>0</v>
      </c>
      <c r="Z43" s="398" t="s">
        <v>25</v>
      </c>
      <c r="AA43" s="399">
        <f>COUNTIF(AH43:AJ43,1)</f>
        <v>2</v>
      </c>
      <c r="AB43" s="397">
        <f>IF(Y43=2,2,IF(AA43=2,0,Y43))</f>
        <v>0</v>
      </c>
      <c r="AC43" s="398" t="s">
        <v>25</v>
      </c>
      <c r="AD43" s="399">
        <f>IF(AA43=2,2,IF(Y43=2,0,AA43))</f>
        <v>2</v>
      </c>
      <c r="AE43" s="363">
        <f>IF(O43="","",IF(M43&gt;O43,1,0))</f>
        <v>0</v>
      </c>
      <c r="AF43" s="273">
        <f>IF(R43="","",IF(P43&gt;R43,1,0))</f>
        <v>0</v>
      </c>
      <c r="AG43" s="273">
        <f>IF(U43="","",IF(S43&gt;U43,1,0))</f>
      </c>
      <c r="AH43" s="273">
        <f>IF(AE43="","",IF(AE43=0,1,0))</f>
        <v>1</v>
      </c>
      <c r="AI43" s="273">
        <f>IF(AF43="","",IF(AF43=0,1,0))</f>
        <v>1</v>
      </c>
      <c r="AJ43" s="273">
        <f>IF(AG43="","",IF(AG43=0,1,0))</f>
      </c>
    </row>
    <row r="44" spans="1:30" ht="16.5" thickBot="1">
      <c r="A44" s="451"/>
      <c r="B44" s="448"/>
      <c r="C44" s="449"/>
      <c r="D44" s="449"/>
      <c r="E44" s="460"/>
      <c r="F44" s="449"/>
      <c r="G44" s="29" t="s">
        <v>184</v>
      </c>
      <c r="H44" s="30"/>
      <c r="I44" s="29" t="s">
        <v>188</v>
      </c>
      <c r="J44" s="412" t="s">
        <v>186</v>
      </c>
      <c r="K44" s="412"/>
      <c r="L44" s="417" t="s">
        <v>178</v>
      </c>
      <c r="M44" s="400"/>
      <c r="N44" s="401"/>
      <c r="O44" s="402"/>
      <c r="P44" s="400"/>
      <c r="Q44" s="401"/>
      <c r="R44" s="402"/>
      <c r="S44" s="400"/>
      <c r="T44" s="401"/>
      <c r="U44" s="402"/>
      <c r="V44" s="400"/>
      <c r="W44" s="401"/>
      <c r="X44" s="402"/>
      <c r="Y44" s="400"/>
      <c r="Z44" s="401"/>
      <c r="AA44" s="402"/>
      <c r="AB44" s="403"/>
      <c r="AC44" s="404"/>
      <c r="AD44" s="405"/>
    </row>
    <row r="45" spans="1:36" ht="18">
      <c r="A45" s="444">
        <v>42267</v>
      </c>
      <c r="B45" s="450"/>
      <c r="C45" s="446">
        <v>7</v>
      </c>
      <c r="D45" s="446">
        <v>5</v>
      </c>
      <c r="E45" s="546">
        <v>38</v>
      </c>
      <c r="F45" s="447" t="s">
        <v>179</v>
      </c>
      <c r="G45" s="33" t="str">
        <f>'Gruppe B'!E28</f>
        <v>Hessen</v>
      </c>
      <c r="H45" s="33"/>
      <c r="I45" s="33" t="str">
        <f>'Gruppe C'!E32</f>
        <v>Berlin-BB</v>
      </c>
      <c r="J45" s="413" t="str">
        <f>'Gruppe C'!E31</f>
        <v>Thüringen</v>
      </c>
      <c r="K45" s="414" t="s">
        <v>16</v>
      </c>
      <c r="L45" s="418" t="s">
        <v>179</v>
      </c>
      <c r="M45" s="466">
        <v>7</v>
      </c>
      <c r="N45" s="398" t="s">
        <v>25</v>
      </c>
      <c r="O45" s="465">
        <v>11</v>
      </c>
      <c r="P45" s="466">
        <v>11</v>
      </c>
      <c r="Q45" s="398" t="s">
        <v>25</v>
      </c>
      <c r="R45" s="465">
        <v>13</v>
      </c>
      <c r="S45" s="466"/>
      <c r="T45" s="398" t="s">
        <v>25</v>
      </c>
      <c r="U45" s="465"/>
      <c r="V45" s="397">
        <f>M45+P45+S45</f>
        <v>18</v>
      </c>
      <c r="W45" s="398" t="s">
        <v>25</v>
      </c>
      <c r="X45" s="399">
        <f>O45+R45+U45</f>
        <v>24</v>
      </c>
      <c r="Y45" s="397">
        <f>COUNTIF(AE45:AG45,1)</f>
        <v>0</v>
      </c>
      <c r="Z45" s="398" t="s">
        <v>25</v>
      </c>
      <c r="AA45" s="399">
        <f>COUNTIF(AH45:AJ45,1)</f>
        <v>2</v>
      </c>
      <c r="AB45" s="397">
        <f>IF(Y45=2,2,IF(AA45=2,0,Y45))</f>
        <v>0</v>
      </c>
      <c r="AC45" s="398" t="s">
        <v>25</v>
      </c>
      <c r="AD45" s="399">
        <f>IF(AA45=2,2,IF(Y45=2,0,AA45))</f>
        <v>2</v>
      </c>
      <c r="AE45" s="363">
        <f>IF(O45="","",IF(M45&gt;O45,1,0))</f>
        <v>0</v>
      </c>
      <c r="AF45" s="273">
        <f>IF(R45="","",IF(P45&gt;R45,1,0))</f>
        <v>0</v>
      </c>
      <c r="AG45" s="273">
        <f>IF(U45="","",IF(S45&gt;U45,1,0))</f>
      </c>
      <c r="AH45" s="273">
        <f>IF(AE45="","",IF(AE45=0,1,0))</f>
        <v>1</v>
      </c>
      <c r="AI45" s="273">
        <f>IF(AF45="","",IF(AF45=0,1,0))</f>
        <v>1</v>
      </c>
      <c r="AJ45" s="273">
        <f>IF(AG45="","",IF(AG45=0,1,0))</f>
      </c>
    </row>
    <row r="46" spans="1:30" ht="16.5" thickBot="1">
      <c r="A46" s="451"/>
      <c r="B46" s="448"/>
      <c r="C46" s="449"/>
      <c r="D46" s="449"/>
      <c r="E46" s="460"/>
      <c r="F46" s="449"/>
      <c r="G46" s="29" t="s">
        <v>183</v>
      </c>
      <c r="H46" s="30"/>
      <c r="I46" s="29" t="s">
        <v>184</v>
      </c>
      <c r="J46" s="412" t="s">
        <v>188</v>
      </c>
      <c r="K46" s="412"/>
      <c r="L46" s="417" t="s">
        <v>178</v>
      </c>
      <c r="M46" s="400"/>
      <c r="N46" s="401"/>
      <c r="O46" s="402"/>
      <c r="P46" s="400"/>
      <c r="Q46" s="401"/>
      <c r="R46" s="402"/>
      <c r="S46" s="400"/>
      <c r="T46" s="401"/>
      <c r="U46" s="402"/>
      <c r="V46" s="400"/>
      <c r="W46" s="401"/>
      <c r="X46" s="402"/>
      <c r="Y46" s="400"/>
      <c r="Z46" s="401"/>
      <c r="AA46" s="402"/>
      <c r="AB46" s="403"/>
      <c r="AC46" s="404"/>
      <c r="AD46" s="405"/>
    </row>
    <row r="47" spans="1:36" ht="18">
      <c r="A47" s="444">
        <v>42267</v>
      </c>
      <c r="B47" s="450"/>
      <c r="C47" s="446">
        <v>8</v>
      </c>
      <c r="D47" s="446">
        <v>5</v>
      </c>
      <c r="E47" s="546">
        <v>39</v>
      </c>
      <c r="F47" s="447" t="s">
        <v>179</v>
      </c>
      <c r="G47" s="33" t="str">
        <f>'Gruppe A'!E28</f>
        <v>Pfalz</v>
      </c>
      <c r="H47" s="33"/>
      <c r="I47" s="33" t="str">
        <f>'Gruppe B'!E28</f>
        <v>Hessen</v>
      </c>
      <c r="J47" s="413" t="str">
        <f>'Gruppe C'!E32</f>
        <v>Berlin-BB</v>
      </c>
      <c r="K47" s="414" t="s">
        <v>16</v>
      </c>
      <c r="L47" s="418" t="s">
        <v>179</v>
      </c>
      <c r="M47" s="466">
        <v>0</v>
      </c>
      <c r="N47" s="398" t="s">
        <v>25</v>
      </c>
      <c r="O47" s="465">
        <v>11</v>
      </c>
      <c r="P47" s="466">
        <v>0</v>
      </c>
      <c r="Q47" s="398" t="s">
        <v>25</v>
      </c>
      <c r="R47" s="465">
        <v>11</v>
      </c>
      <c r="S47" s="466"/>
      <c r="T47" s="398" t="s">
        <v>25</v>
      </c>
      <c r="U47" s="465"/>
      <c r="V47" s="397">
        <f>M47+P47+S47</f>
        <v>0</v>
      </c>
      <c r="W47" s="398" t="s">
        <v>25</v>
      </c>
      <c r="X47" s="399">
        <f>O47+R47+U47</f>
        <v>22</v>
      </c>
      <c r="Y47" s="397">
        <f>COUNTIF(AE47:AG47,1)</f>
        <v>0</v>
      </c>
      <c r="Z47" s="398" t="s">
        <v>25</v>
      </c>
      <c r="AA47" s="399">
        <f>COUNTIF(AH47:AJ47,1)</f>
        <v>2</v>
      </c>
      <c r="AB47" s="397">
        <f>IF(Y47=2,2,IF(AA47=2,0,Y47))</f>
        <v>0</v>
      </c>
      <c r="AC47" s="398" t="s">
        <v>25</v>
      </c>
      <c r="AD47" s="399">
        <f>IF(AA47=2,2,IF(Y47=2,0,AA47))</f>
        <v>2</v>
      </c>
      <c r="AE47" s="363">
        <f>IF(O47="","",IF(M47&gt;O47,1,0))</f>
        <v>0</v>
      </c>
      <c r="AF47" s="273">
        <f>IF(R47="","",IF(P47&gt;R47,1,0))</f>
        <v>0</v>
      </c>
      <c r="AG47" s="273">
        <f>IF(U47="","",IF(S47&gt;U47,1,0))</f>
      </c>
      <c r="AH47" s="273">
        <f>IF(AE47="","",IF(AE47=0,1,0))</f>
        <v>1</v>
      </c>
      <c r="AI47" s="273">
        <f>IF(AF47="","",IF(AF47=0,1,0))</f>
        <v>1</v>
      </c>
      <c r="AJ47" s="273">
        <f>IF(AG47="","",IF(AG47=0,1,0))</f>
      </c>
    </row>
    <row r="48" spans="1:30" ht="16.5" thickBot="1">
      <c r="A48" s="451"/>
      <c r="B48" s="448"/>
      <c r="C48" s="449"/>
      <c r="D48" s="449"/>
      <c r="E48" s="460"/>
      <c r="F48" s="449"/>
      <c r="G48" s="29" t="s">
        <v>186</v>
      </c>
      <c r="H48" s="30"/>
      <c r="I48" s="29" t="s">
        <v>188</v>
      </c>
      <c r="J48" s="412" t="s">
        <v>190</v>
      </c>
      <c r="K48" s="412"/>
      <c r="L48" s="417" t="s">
        <v>178</v>
      </c>
      <c r="M48" s="400"/>
      <c r="N48" s="401"/>
      <c r="O48" s="402"/>
      <c r="P48" s="400"/>
      <c r="Q48" s="401"/>
      <c r="R48" s="402"/>
      <c r="S48" s="400"/>
      <c r="T48" s="401"/>
      <c r="U48" s="402"/>
      <c r="V48" s="400"/>
      <c r="W48" s="401"/>
      <c r="X48" s="402"/>
      <c r="Y48" s="400"/>
      <c r="Z48" s="401"/>
      <c r="AA48" s="402"/>
      <c r="AB48" s="403"/>
      <c r="AC48" s="404"/>
      <c r="AD48" s="405"/>
    </row>
    <row r="49" spans="1:36" ht="18.75" thickBot="1">
      <c r="A49" s="444">
        <v>42267</v>
      </c>
      <c r="B49" s="452"/>
      <c r="C49" s="453">
        <v>9</v>
      </c>
      <c r="D49" s="453">
        <v>5</v>
      </c>
      <c r="E49" s="547">
        <v>40</v>
      </c>
      <c r="F49" s="447" t="s">
        <v>179</v>
      </c>
      <c r="G49" s="34" t="str">
        <f>'Gruppe C'!E31</f>
        <v>Thüringen</v>
      </c>
      <c r="H49" s="34"/>
      <c r="I49" s="34" t="str">
        <f>'Gruppe C'!E32</f>
        <v>Berlin-BB</v>
      </c>
      <c r="J49" s="422" t="s">
        <v>191</v>
      </c>
      <c r="K49" s="415" t="s">
        <v>16</v>
      </c>
      <c r="L49" s="418" t="s">
        <v>179</v>
      </c>
      <c r="M49" s="467">
        <f>'Spielplan Samstag m U14'!M50</f>
        <v>9</v>
      </c>
      <c r="N49" s="389" t="s">
        <v>25</v>
      </c>
      <c r="O49" s="522">
        <f>'Spielplan Samstag m U14'!O50</f>
        <v>11</v>
      </c>
      <c r="P49" s="467">
        <f>'Spielplan Samstag m U14'!P50</f>
        <v>14</v>
      </c>
      <c r="Q49" s="389" t="s">
        <v>25</v>
      </c>
      <c r="R49" s="522">
        <f>'Spielplan Samstag m U14'!R50</f>
        <v>12</v>
      </c>
      <c r="S49" s="467">
        <f>'Spielplan Samstag m U14'!S50</f>
        <v>15</v>
      </c>
      <c r="T49" s="389" t="s">
        <v>25</v>
      </c>
      <c r="U49" s="522">
        <f>'Spielplan Samstag m U14'!U50</f>
        <v>14</v>
      </c>
      <c r="V49" s="388">
        <f>M49+P49+S49</f>
        <v>38</v>
      </c>
      <c r="W49" s="389" t="s">
        <v>25</v>
      </c>
      <c r="X49" s="390">
        <f>O49+R49+U49</f>
        <v>37</v>
      </c>
      <c r="Y49" s="388">
        <f>COUNTIF(AE49:AG49,1)</f>
        <v>2</v>
      </c>
      <c r="Z49" s="389" t="s">
        <v>25</v>
      </c>
      <c r="AA49" s="390">
        <f>COUNTIF(AH49:AJ49,1)</f>
        <v>1</v>
      </c>
      <c r="AB49" s="388">
        <f>IF(Y49=2,2,IF(AA49=2,0,Y49))</f>
        <v>2</v>
      </c>
      <c r="AC49" s="389" t="s">
        <v>25</v>
      </c>
      <c r="AD49" s="390">
        <f>IF(AA49=2,2,IF(Y49=2,0,AA49))</f>
        <v>0</v>
      </c>
      <c r="AE49" s="363">
        <f>IF(O49=0,"",IF(M49&gt;O49,1,0))</f>
        <v>0</v>
      </c>
      <c r="AF49" s="273">
        <f>IF(R49=0,"",IF(P49&gt;R49,1,0))</f>
        <v>1</v>
      </c>
      <c r="AG49" s="273">
        <f>IF(U49=0,"",IF(S49&gt;U49,1,0))</f>
        <v>1</v>
      </c>
      <c r="AH49" s="273">
        <f>IF(AE49="","",IF(AE49=0,1,0))</f>
        <v>1</v>
      </c>
      <c r="AI49" s="273">
        <f>IF(AF49="","",IF(AF49=0,1,0))</f>
        <v>0</v>
      </c>
      <c r="AJ49" s="273">
        <f>IF(AG49="","",IF(AG49=0,1,0))</f>
        <v>0</v>
      </c>
    </row>
    <row r="50" spans="3:29" ht="15">
      <c r="C50" s="41"/>
      <c r="D50" s="41"/>
      <c r="E50" s="41"/>
      <c r="F50" s="41"/>
      <c r="G50" s="42"/>
      <c r="H50" s="42"/>
      <c r="I50" s="42"/>
      <c r="J50" s="42"/>
      <c r="K50" s="42"/>
      <c r="L50" s="4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26"/>
      <c r="AC50" s="26"/>
    </row>
    <row r="51" spans="2:29" ht="15.75">
      <c r="B51" s="28"/>
      <c r="C51" s="12"/>
      <c r="D51" s="12"/>
      <c r="E51" s="12"/>
      <c r="F51" s="12"/>
      <c r="G51" s="43" t="s">
        <v>192</v>
      </c>
      <c r="H51" s="42"/>
      <c r="I51" s="44"/>
      <c r="J51" s="43" t="s">
        <v>193</v>
      </c>
      <c r="K51" s="43"/>
      <c r="L51" s="4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26"/>
      <c r="AC51" s="26"/>
    </row>
    <row r="52" spans="2:27" ht="15">
      <c r="B52" s="28"/>
      <c r="C52" s="455"/>
      <c r="D52" s="45"/>
      <c r="E52" s="45"/>
      <c r="F52" s="45"/>
      <c r="G52" s="46" t="s">
        <v>160</v>
      </c>
      <c r="H52" s="42"/>
      <c r="I52" s="42"/>
      <c r="J52" s="46" t="s">
        <v>187</v>
      </c>
      <c r="K52" s="46"/>
      <c r="L52" s="42"/>
      <c r="M52" s="17"/>
      <c r="N52" s="17"/>
      <c r="O52" s="45"/>
      <c r="P52" s="47"/>
      <c r="Q52" s="47"/>
      <c r="R52" s="47"/>
      <c r="S52" s="17"/>
      <c r="T52" s="17"/>
      <c r="U52" s="17"/>
      <c r="V52" s="17"/>
      <c r="W52" s="17"/>
      <c r="X52" s="17"/>
      <c r="Y52" s="17"/>
      <c r="Z52" s="17"/>
      <c r="AA52" s="17"/>
    </row>
    <row r="53" spans="2:27" ht="15">
      <c r="B53" s="28"/>
      <c r="C53" s="455"/>
      <c r="D53" s="45"/>
      <c r="E53" s="45"/>
      <c r="F53" s="45"/>
      <c r="G53" s="46" t="str">
        <f>'Gruppe A'!E25</f>
        <v>Schleswig-Holstein</v>
      </c>
      <c r="H53" s="42"/>
      <c r="I53" s="42"/>
      <c r="J53" s="46" t="str">
        <f>'Gruppe A'!E26</f>
        <v>Baden</v>
      </c>
      <c r="K53" s="46"/>
      <c r="L53" s="42"/>
      <c r="M53" s="17"/>
      <c r="N53" s="17"/>
      <c r="O53" s="45"/>
      <c r="P53" s="47"/>
      <c r="Q53" s="47"/>
      <c r="R53" s="47"/>
      <c r="S53" s="17"/>
      <c r="T53" s="17"/>
      <c r="U53" s="17"/>
      <c r="V53" s="17"/>
      <c r="W53" s="17"/>
      <c r="X53" s="17"/>
      <c r="Y53" s="17"/>
      <c r="Z53" s="17"/>
      <c r="AA53" s="17"/>
    </row>
    <row r="54" spans="2:27" ht="15">
      <c r="B54" s="28"/>
      <c r="C54" s="455"/>
      <c r="D54" s="45"/>
      <c r="E54" s="45"/>
      <c r="F54" s="45"/>
      <c r="G54" s="46" t="s">
        <v>158</v>
      </c>
      <c r="H54" s="42"/>
      <c r="I54" s="42"/>
      <c r="J54" s="46" t="s">
        <v>185</v>
      </c>
      <c r="K54" s="46"/>
      <c r="L54" s="42"/>
      <c r="M54" s="17"/>
      <c r="N54" s="17"/>
      <c r="O54" s="45"/>
      <c r="P54" s="47"/>
      <c r="Q54" s="47"/>
      <c r="R54" s="47"/>
      <c r="S54" s="17"/>
      <c r="T54" s="17"/>
      <c r="U54" s="17"/>
      <c r="V54" s="17"/>
      <c r="W54" s="17"/>
      <c r="X54" s="17"/>
      <c r="Y54" s="17"/>
      <c r="Z54" s="17"/>
      <c r="AA54" s="17"/>
    </row>
    <row r="55" spans="2:27" ht="15">
      <c r="B55" s="28"/>
      <c r="C55" s="455"/>
      <c r="D55" s="45"/>
      <c r="E55" s="45"/>
      <c r="F55" s="45"/>
      <c r="G55" s="46" t="str">
        <f>'Gruppe B'!E26</f>
        <v>Mecklenburg-VP</v>
      </c>
      <c r="H55" s="42"/>
      <c r="I55" s="42"/>
      <c r="J55" s="46" t="str">
        <f>'Gruppe B'!E25</f>
        <v>Schwaben</v>
      </c>
      <c r="K55" s="46"/>
      <c r="L55" s="42"/>
      <c r="M55" s="17"/>
      <c r="N55" s="17"/>
      <c r="O55" s="45"/>
      <c r="P55" s="47"/>
      <c r="Q55" s="47"/>
      <c r="R55" s="47"/>
      <c r="S55" s="17"/>
      <c r="T55" s="17"/>
      <c r="U55" s="17"/>
      <c r="V55" s="17"/>
      <c r="W55" s="17"/>
      <c r="X55" s="17"/>
      <c r="Y55" s="17"/>
      <c r="Z55" s="17"/>
      <c r="AA55" s="17"/>
    </row>
    <row r="56" spans="2:27" ht="15">
      <c r="B56" s="28"/>
      <c r="C56" s="455"/>
      <c r="D56" s="45"/>
      <c r="E56" s="45"/>
      <c r="F56" s="45"/>
      <c r="G56" s="46" t="s">
        <v>165</v>
      </c>
      <c r="H56" s="42"/>
      <c r="I56" s="42"/>
      <c r="J56" s="46" t="s">
        <v>189</v>
      </c>
      <c r="K56" s="46"/>
      <c r="L56" s="42"/>
      <c r="M56" s="17"/>
      <c r="N56" s="17"/>
      <c r="O56" s="45"/>
      <c r="P56" s="47"/>
      <c r="Q56" s="47"/>
      <c r="R56" s="47"/>
      <c r="S56" s="17"/>
      <c r="T56" s="17"/>
      <c r="U56" s="17"/>
      <c r="V56" s="17"/>
      <c r="W56" s="17"/>
      <c r="X56" s="17"/>
      <c r="Y56" s="17"/>
      <c r="Z56" s="17"/>
      <c r="AA56" s="17"/>
    </row>
    <row r="57" spans="2:27" ht="15">
      <c r="B57" s="28"/>
      <c r="C57" s="455"/>
      <c r="D57" s="45"/>
      <c r="E57" s="45"/>
      <c r="F57" s="45"/>
      <c r="G57" s="46" t="str">
        <f>'Gruppe C'!E29</f>
        <v>Rheinland</v>
      </c>
      <c r="H57" s="42"/>
      <c r="I57" s="42"/>
      <c r="J57" s="46" t="str">
        <f>'Gruppe C'!E28</f>
        <v>Niedersachsen</v>
      </c>
      <c r="K57" s="46"/>
      <c r="L57" s="42"/>
      <c r="M57" s="17"/>
      <c r="N57" s="17"/>
      <c r="O57" s="45"/>
      <c r="P57" s="47"/>
      <c r="Q57" s="47"/>
      <c r="R57" s="47"/>
      <c r="S57" s="17"/>
      <c r="T57" s="17"/>
      <c r="U57" s="17"/>
      <c r="V57" s="17"/>
      <c r="W57" s="17"/>
      <c r="X57" s="17"/>
      <c r="Y57" s="17"/>
      <c r="Z57" s="17"/>
      <c r="AA57" s="17"/>
    </row>
    <row r="58" spans="2:27" ht="15">
      <c r="B58" s="28"/>
      <c r="C58" s="12"/>
      <c r="D58" s="12"/>
      <c r="E58" s="12"/>
      <c r="F58" s="12"/>
      <c r="G58" s="42"/>
      <c r="H58" s="42"/>
      <c r="I58" s="42"/>
      <c r="J58" s="42"/>
      <c r="K58" s="42"/>
      <c r="L58" s="4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2:27" ht="15.75">
      <c r="B59" s="28"/>
      <c r="C59" s="12"/>
      <c r="D59" s="12"/>
      <c r="E59" s="12"/>
      <c r="F59" s="12"/>
      <c r="G59" s="43" t="s">
        <v>194</v>
      </c>
      <c r="H59" s="42"/>
      <c r="I59" s="42"/>
      <c r="J59" s="43" t="s">
        <v>195</v>
      </c>
      <c r="K59" s="43"/>
      <c r="L59" s="4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2:27" ht="15">
      <c r="B60" s="28"/>
      <c r="C60" s="455"/>
      <c r="D60" s="45"/>
      <c r="E60" s="45"/>
      <c r="F60" s="45"/>
      <c r="G60" s="46" t="s">
        <v>159</v>
      </c>
      <c r="H60" s="42"/>
      <c r="I60" s="42"/>
      <c r="J60" s="46" t="s">
        <v>183</v>
      </c>
      <c r="K60" s="46"/>
      <c r="L60" s="42"/>
      <c r="M60" s="17"/>
      <c r="N60" s="17"/>
      <c r="O60" s="45"/>
      <c r="P60" s="47"/>
      <c r="Q60" s="4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2:27" ht="15">
      <c r="B61" s="28"/>
      <c r="C61" s="455"/>
      <c r="D61" s="45"/>
      <c r="E61" s="45"/>
      <c r="F61" s="45"/>
      <c r="G61" s="46" t="str">
        <f>'Gruppe A'!E27</f>
        <v>Westfalen</v>
      </c>
      <c r="H61" s="42"/>
      <c r="I61" s="42"/>
      <c r="J61" s="46" t="str">
        <f>'Gruppe A'!E28</f>
        <v>Pfalz</v>
      </c>
      <c r="K61" s="46"/>
      <c r="L61" s="42"/>
      <c r="M61" s="17"/>
      <c r="N61" s="17"/>
      <c r="O61" s="45"/>
      <c r="P61" s="47"/>
      <c r="Q61" s="4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2:27" ht="15">
      <c r="B62" s="28"/>
      <c r="C62" s="455"/>
      <c r="D62" s="45"/>
      <c r="E62" s="45"/>
      <c r="F62" s="45"/>
      <c r="G62" s="46" t="s">
        <v>161</v>
      </c>
      <c r="H62" s="42"/>
      <c r="I62" s="42"/>
      <c r="J62" s="46" t="s">
        <v>184</v>
      </c>
      <c r="K62" s="46"/>
      <c r="L62" s="42"/>
      <c r="M62" s="17"/>
      <c r="N62" s="17"/>
      <c r="O62" s="45"/>
      <c r="P62" s="47"/>
      <c r="Q62" s="4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2:27" ht="15">
      <c r="B63" s="28"/>
      <c r="C63" s="455"/>
      <c r="D63" s="45"/>
      <c r="E63" s="45"/>
      <c r="F63" s="45"/>
      <c r="G63" s="46" t="str">
        <f>'Gruppe B'!E27</f>
        <v>Sachsen</v>
      </c>
      <c r="H63" s="42"/>
      <c r="I63" s="42"/>
      <c r="J63" s="46" t="str">
        <f>'Gruppe B'!E28</f>
        <v>Hessen</v>
      </c>
      <c r="K63" s="46"/>
      <c r="L63" s="42"/>
      <c r="M63" s="17"/>
      <c r="N63" s="17"/>
      <c r="O63" s="45"/>
      <c r="P63" s="47"/>
      <c r="Q63" s="4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2:27" ht="15">
      <c r="B64" s="28"/>
      <c r="C64" s="455"/>
      <c r="D64" s="45"/>
      <c r="E64" s="45"/>
      <c r="F64" s="45"/>
      <c r="G64" s="46" t="s">
        <v>166</v>
      </c>
      <c r="H64" s="42"/>
      <c r="I64" s="42"/>
      <c r="J64" s="46" t="s">
        <v>186</v>
      </c>
      <c r="K64" s="46"/>
      <c r="L64" s="42"/>
      <c r="M64" s="17"/>
      <c r="N64" s="17"/>
      <c r="O64" s="45"/>
      <c r="P64" s="47"/>
      <c r="Q64" s="4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2:27" ht="15">
      <c r="B65" s="28"/>
      <c r="C65" s="15"/>
      <c r="D65" s="15"/>
      <c r="E65" s="15"/>
      <c r="F65" s="15"/>
      <c r="G65" s="42" t="str">
        <f>'Gruppe C'!E30</f>
        <v>Bayern</v>
      </c>
      <c r="H65" s="42"/>
      <c r="I65" s="42"/>
      <c r="J65" s="46" t="str">
        <f>'Gruppe C'!E31</f>
        <v>Thüringen</v>
      </c>
      <c r="K65" s="46"/>
      <c r="L65" s="4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3:12" ht="15">
      <c r="C66" s="48"/>
      <c r="D66" s="48"/>
      <c r="E66" s="48"/>
      <c r="F66" s="48"/>
      <c r="G66" s="48"/>
      <c r="H66" s="48"/>
      <c r="I66" s="48"/>
      <c r="J66" s="46" t="s">
        <v>188</v>
      </c>
      <c r="K66" s="48"/>
      <c r="L66" s="48"/>
    </row>
    <row r="67" spans="3:12" ht="15">
      <c r="C67" s="48"/>
      <c r="D67" s="48"/>
      <c r="E67" s="48"/>
      <c r="F67" s="48"/>
      <c r="G67" s="48"/>
      <c r="H67" s="48"/>
      <c r="I67" s="48"/>
      <c r="J67" s="46" t="str">
        <f>'Gruppe C'!E32</f>
        <v>Berlin-BB</v>
      </c>
      <c r="K67" s="48"/>
      <c r="L67" s="48"/>
    </row>
  </sheetData>
  <sheetProtection/>
  <mergeCells count="18">
    <mergeCell ref="V30:X30"/>
    <mergeCell ref="Y30:AA30"/>
    <mergeCell ref="AB30:AD30"/>
    <mergeCell ref="A1:AD1"/>
    <mergeCell ref="A3:AD3"/>
    <mergeCell ref="A7:AD7"/>
    <mergeCell ref="M30:O30"/>
    <mergeCell ref="P30:R30"/>
    <mergeCell ref="S30:U30"/>
    <mergeCell ref="AH4:AT4"/>
    <mergeCell ref="C5:J5"/>
    <mergeCell ref="M29:AA29"/>
    <mergeCell ref="V9:X9"/>
    <mergeCell ref="Y9:AA9"/>
    <mergeCell ref="AB9:AD9"/>
    <mergeCell ref="M9:O9"/>
    <mergeCell ref="P9:R9"/>
    <mergeCell ref="S9:U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PageLayoutView="0" workbookViewId="0" topLeftCell="A13">
      <selection activeCell="E23" sqref="E23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6.7109375" style="0" customWidth="1"/>
    <col min="4" max="4" width="0.85546875" style="0" customWidth="1"/>
    <col min="5" max="6" width="6.7109375" style="0" customWidth="1"/>
    <col min="7" max="7" width="0.85546875" style="0" customWidth="1"/>
    <col min="8" max="9" width="6.7109375" style="0" customWidth="1"/>
    <col min="10" max="10" width="0.85546875" style="0" customWidth="1"/>
    <col min="11" max="12" width="6.7109375" style="0" customWidth="1"/>
    <col min="13" max="13" width="0.85546875" style="0" customWidth="1"/>
    <col min="14" max="15" width="6.7109375" style="0" customWidth="1"/>
    <col min="16" max="16" width="0.85546875" style="0" customWidth="1"/>
    <col min="17" max="18" width="6.7109375" style="0" customWidth="1"/>
    <col min="19" max="19" width="1.1484375" style="0" customWidth="1"/>
    <col min="20" max="20" width="6.7109375" style="0" customWidth="1"/>
    <col min="21" max="21" width="5.7109375" style="0" customWidth="1"/>
    <col min="22" max="22" width="0.85546875" style="0" customWidth="1"/>
    <col min="23" max="24" width="5.7109375" style="0" customWidth="1"/>
    <col min="25" max="25" width="0.85546875" style="0" customWidth="1"/>
    <col min="26" max="26" width="5.7109375" style="0" customWidth="1"/>
    <col min="27" max="28" width="10.7109375" style="300" hidden="1" customWidth="1"/>
    <col min="29" max="29" width="10.7109375" style="301" hidden="1" customWidth="1"/>
    <col min="30" max="31" width="15.7109375" style="300" hidden="1" customWidth="1"/>
    <col min="32" max="32" width="15.7109375" style="301" hidden="1" customWidth="1"/>
    <col min="33" max="33" width="9.7109375" style="0" customWidth="1"/>
  </cols>
  <sheetData>
    <row r="1" spans="1:33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</row>
    <row r="2" ht="8.25" customHeight="1"/>
    <row r="3" spans="1:33" ht="28.5" customHeight="1">
      <c r="A3" s="579" t="s">
        <v>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</row>
    <row r="4" spans="3:33" ht="23.25" customHeight="1">
      <c r="C4" s="3"/>
      <c r="D4" s="3"/>
      <c r="E4" s="550" t="str">
        <f>'Spielplan Samstag m U14'!A6</f>
        <v>Kellinghusen</v>
      </c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1">
        <f>Abschlußtabelle!F7</f>
        <v>42267</v>
      </c>
      <c r="Q4" s="551"/>
      <c r="R4" s="551"/>
      <c r="S4" s="551"/>
      <c r="T4" s="551"/>
      <c r="U4" s="576"/>
      <c r="V4" s="576"/>
      <c r="W4" s="576"/>
      <c r="X4" s="5"/>
      <c r="Y4" s="5"/>
      <c r="Z4" s="5"/>
      <c r="AA4" s="302"/>
      <c r="AB4" s="302"/>
      <c r="AC4" s="303"/>
      <c r="AD4" s="302"/>
      <c r="AE4" s="302"/>
      <c r="AF4" s="303"/>
      <c r="AG4" s="3"/>
    </row>
    <row r="5" spans="2:32" ht="18.75" customHeight="1"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24"/>
      <c r="S5" s="24"/>
      <c r="T5" s="24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/>
    </row>
    <row r="6" spans="3:21" ht="24.75" customHeight="1" thickBot="1">
      <c r="C6" s="501" t="str">
        <f>'Spielplan Samstag m U14'!H11</f>
        <v>männliche Jugend U 14</v>
      </c>
      <c r="J6" s="501"/>
      <c r="K6" s="501"/>
      <c r="L6" s="501"/>
      <c r="M6" s="501"/>
      <c r="N6" s="501"/>
      <c r="O6" s="511" t="s">
        <v>201</v>
      </c>
      <c r="P6" s="501"/>
      <c r="Q6" s="501"/>
      <c r="R6" s="501"/>
      <c r="S6" s="501"/>
      <c r="T6" s="501"/>
      <c r="U6" s="510"/>
    </row>
    <row r="7" spans="1:21" ht="24.75" customHeight="1" thickBot="1" thickTop="1">
      <c r="A7" s="738" t="s">
        <v>16</v>
      </c>
      <c r="B7" s="739"/>
      <c r="C7" s="732" t="str">
        <f>A11</f>
        <v>1. A</v>
      </c>
      <c r="D7" s="733"/>
      <c r="E7" s="733"/>
      <c r="F7" s="733"/>
      <c r="G7" s="733"/>
      <c r="H7" s="734"/>
      <c r="I7" s="732" t="str">
        <f>A14</f>
        <v>2. B</v>
      </c>
      <c r="J7" s="733"/>
      <c r="K7" s="733"/>
      <c r="L7" s="733"/>
      <c r="M7" s="733"/>
      <c r="N7" s="734"/>
      <c r="O7" s="735" t="str">
        <f>A17</f>
        <v>2. C</v>
      </c>
      <c r="P7" s="736"/>
      <c r="Q7" s="736"/>
      <c r="R7" s="736"/>
      <c r="S7" s="736"/>
      <c r="T7" s="737"/>
      <c r="U7" s="510"/>
    </row>
    <row r="8" spans="1:33" ht="16.5" customHeight="1" thickTop="1">
      <c r="A8" s="740"/>
      <c r="B8" s="741"/>
      <c r="C8" s="590" t="str">
        <f>B11</f>
        <v>Schleswig-Holstein</v>
      </c>
      <c r="D8" s="591"/>
      <c r="E8" s="591"/>
      <c r="F8" s="591"/>
      <c r="G8" s="591"/>
      <c r="H8" s="592"/>
      <c r="I8" s="590" t="str">
        <f>B14</f>
        <v>Mecklenburg-VP</v>
      </c>
      <c r="J8" s="591"/>
      <c r="K8" s="591"/>
      <c r="L8" s="591"/>
      <c r="M8" s="591"/>
      <c r="N8" s="592"/>
      <c r="O8" s="599" t="str">
        <f>B17</f>
        <v>Rheinland</v>
      </c>
      <c r="P8" s="600"/>
      <c r="Q8" s="600"/>
      <c r="R8" s="600"/>
      <c r="S8" s="600"/>
      <c r="T8" s="601"/>
      <c r="U8" s="580" t="s">
        <v>45</v>
      </c>
      <c r="V8" s="581"/>
      <c r="W8" s="582"/>
      <c r="X8" s="328"/>
      <c r="Y8" s="284"/>
      <c r="Z8" s="285"/>
      <c r="AA8" s="304" t="s">
        <v>110</v>
      </c>
      <c r="AB8" s="304" t="s">
        <v>111</v>
      </c>
      <c r="AC8" s="305" t="s">
        <v>112</v>
      </c>
      <c r="AD8" s="304" t="s">
        <v>113</v>
      </c>
      <c r="AE8" s="304" t="s">
        <v>114</v>
      </c>
      <c r="AF8" s="305"/>
      <c r="AG8" s="630" t="s">
        <v>46</v>
      </c>
    </row>
    <row r="9" spans="1:33" ht="16.5" customHeight="1">
      <c r="A9" s="740"/>
      <c r="B9" s="741"/>
      <c r="C9" s="593"/>
      <c r="D9" s="594"/>
      <c r="E9" s="594"/>
      <c r="F9" s="594"/>
      <c r="G9" s="594"/>
      <c r="H9" s="595"/>
      <c r="I9" s="593"/>
      <c r="J9" s="594"/>
      <c r="K9" s="594"/>
      <c r="L9" s="594"/>
      <c r="M9" s="594"/>
      <c r="N9" s="595"/>
      <c r="O9" s="602"/>
      <c r="P9" s="603"/>
      <c r="Q9" s="603"/>
      <c r="R9" s="603"/>
      <c r="S9" s="603"/>
      <c r="T9" s="604"/>
      <c r="U9" s="583" t="s">
        <v>21</v>
      </c>
      <c r="V9" s="584"/>
      <c r="W9" s="585"/>
      <c r="X9" s="287"/>
      <c r="Y9" s="51"/>
      <c r="Z9" s="286"/>
      <c r="AA9" s="306" t="s">
        <v>115</v>
      </c>
      <c r="AB9" s="306" t="s">
        <v>115</v>
      </c>
      <c r="AC9" s="307" t="s">
        <v>92</v>
      </c>
      <c r="AD9" s="306" t="s">
        <v>92</v>
      </c>
      <c r="AE9" s="306" t="s">
        <v>22</v>
      </c>
      <c r="AF9" s="307" t="s">
        <v>46</v>
      </c>
      <c r="AG9" s="631"/>
    </row>
    <row r="10" spans="1:33" ht="16.5" customHeight="1" thickBot="1">
      <c r="A10" s="742"/>
      <c r="B10" s="743"/>
      <c r="C10" s="596"/>
      <c r="D10" s="597"/>
      <c r="E10" s="597"/>
      <c r="F10" s="597"/>
      <c r="G10" s="597"/>
      <c r="H10" s="598"/>
      <c r="I10" s="596"/>
      <c r="J10" s="597"/>
      <c r="K10" s="597"/>
      <c r="L10" s="597"/>
      <c r="M10" s="597"/>
      <c r="N10" s="598"/>
      <c r="O10" s="605"/>
      <c r="P10" s="606"/>
      <c r="Q10" s="606"/>
      <c r="R10" s="606"/>
      <c r="S10" s="606"/>
      <c r="T10" s="607"/>
      <c r="U10" s="583" t="s">
        <v>109</v>
      </c>
      <c r="V10" s="584"/>
      <c r="W10" s="585"/>
      <c r="X10" s="586" t="s">
        <v>22</v>
      </c>
      <c r="Y10" s="587"/>
      <c r="Z10" s="588"/>
      <c r="AA10" s="306" t="s">
        <v>116</v>
      </c>
      <c r="AB10" s="306" t="s">
        <v>117</v>
      </c>
      <c r="AC10" s="307" t="s">
        <v>116</v>
      </c>
      <c r="AD10" s="306" t="s">
        <v>117</v>
      </c>
      <c r="AE10" s="306"/>
      <c r="AF10" s="307" t="s">
        <v>118</v>
      </c>
      <c r="AG10" s="632"/>
    </row>
    <row r="11" spans="1:33" ht="16.5" customHeight="1" thickTop="1">
      <c r="A11" s="729" t="s">
        <v>196</v>
      </c>
      <c r="B11" s="593" t="str">
        <f>'Gruppe A'!E25</f>
        <v>Schleswig-Holstein</v>
      </c>
      <c r="C11" s="608" t="s">
        <v>47</v>
      </c>
      <c r="D11" s="609"/>
      <c r="E11" s="609"/>
      <c r="F11" s="609" t="s">
        <v>45</v>
      </c>
      <c r="G11" s="609"/>
      <c r="H11" s="610"/>
      <c r="I11" s="53">
        <f>'Spielplan Sonntag m U14'!$M16</f>
        <v>11</v>
      </c>
      <c r="J11" s="54" t="s">
        <v>25</v>
      </c>
      <c r="K11" s="283">
        <f>'Spielplan Sonntag m U14'!$O16</f>
        <v>6</v>
      </c>
      <c r="L11" s="53">
        <f>'Spielplan Sonntag m U14'!$V16</f>
        <v>26</v>
      </c>
      <c r="M11" s="54" t="s">
        <v>25</v>
      </c>
      <c r="N11" s="56">
        <f>'Spielplan Sonntag m U14'!$X16</f>
        <v>28</v>
      </c>
      <c r="O11" s="53">
        <f>'Spielplan Sonntag m U14'!$M20</f>
        <v>11</v>
      </c>
      <c r="P11" s="54" t="s">
        <v>25</v>
      </c>
      <c r="Q11" s="283">
        <f>'Spielplan Sonntag m U14'!$O20</f>
        <v>5</v>
      </c>
      <c r="R11" s="53">
        <f>'Spielplan Sonntag m U14'!$V20</f>
        <v>22</v>
      </c>
      <c r="S11" s="54" t="s">
        <v>25</v>
      </c>
      <c r="T11" s="56">
        <f>'Spielplan Sonntag m U14'!$X20</f>
        <v>12</v>
      </c>
      <c r="U11" s="81">
        <f>L11+R11</f>
        <v>48</v>
      </c>
      <c r="V11" s="57" t="s">
        <v>25</v>
      </c>
      <c r="W11" s="326">
        <f>N11+T11</f>
        <v>40</v>
      </c>
      <c r="X11" s="329"/>
      <c r="Y11" s="58"/>
      <c r="Z11" s="288"/>
      <c r="AA11" s="323">
        <f>U11</f>
        <v>48</v>
      </c>
      <c r="AB11" s="308">
        <f>(U11-W11)*1000</f>
        <v>8000</v>
      </c>
      <c r="AC11" s="308"/>
      <c r="AD11" s="308"/>
      <c r="AE11" s="308"/>
      <c r="AF11" s="308"/>
      <c r="AG11" s="633">
        <f>IF('Spielplan Sonntag m U14'!AB$20+'Spielplan Sonntag m U14'!AD$20=0,"",IF(AF12="","",RANK(AF12,AF$12:AF$19,0)))</f>
        <v>2</v>
      </c>
    </row>
    <row r="12" spans="1:33" ht="16.5" customHeight="1">
      <c r="A12" s="730"/>
      <c r="B12" s="593"/>
      <c r="C12" s="611" t="s">
        <v>48</v>
      </c>
      <c r="D12" s="612"/>
      <c r="E12" s="612"/>
      <c r="F12" s="612" t="s">
        <v>21</v>
      </c>
      <c r="G12" s="612"/>
      <c r="H12" s="613"/>
      <c r="I12" s="293">
        <f>'Spielplan Sonntag m U14'!$P16</f>
        <v>6</v>
      </c>
      <c r="J12" s="59" t="s">
        <v>25</v>
      </c>
      <c r="K12" s="282">
        <f>'Spielplan Sonntag m U14'!$R16</f>
        <v>11</v>
      </c>
      <c r="L12" s="61">
        <f>'Spielplan Sonntag m U14'!$Y16</f>
        <v>1</v>
      </c>
      <c r="M12" s="62" t="s">
        <v>25</v>
      </c>
      <c r="N12" s="64">
        <f>'Spielplan Sonntag m U14'!$AA16</f>
        <v>2</v>
      </c>
      <c r="O12" s="293">
        <f>'Spielplan Sonntag m U14'!$P20</f>
        <v>11</v>
      </c>
      <c r="P12" s="59" t="s">
        <v>25</v>
      </c>
      <c r="Q12" s="282">
        <f>'Spielplan Sonntag m U14'!$R20</f>
        <v>7</v>
      </c>
      <c r="R12" s="61">
        <f>'Spielplan Sonntag m U14'!$Y20</f>
        <v>2</v>
      </c>
      <c r="S12" s="62" t="s">
        <v>25</v>
      </c>
      <c r="T12" s="64">
        <f>'Spielplan Sonntag m U14'!$AA20</f>
        <v>0</v>
      </c>
      <c r="U12" s="65">
        <f>L12+R12</f>
        <v>3</v>
      </c>
      <c r="V12" s="66" t="s">
        <v>25</v>
      </c>
      <c r="W12" s="327">
        <f>N12+T12</f>
        <v>2</v>
      </c>
      <c r="X12" s="330"/>
      <c r="Y12" s="67"/>
      <c r="Z12" s="289"/>
      <c r="AA12" s="324"/>
      <c r="AB12" s="309"/>
      <c r="AC12" s="309">
        <f>U12*100000</f>
        <v>300000</v>
      </c>
      <c r="AD12" s="309">
        <f>(U12-W12)*1000000</f>
        <v>1000000</v>
      </c>
      <c r="AE12" s="310"/>
      <c r="AF12" s="309">
        <f>AE13+AD12+AC12+AB11+AA11</f>
        <v>21308048</v>
      </c>
      <c r="AG12" s="634"/>
    </row>
    <row r="13" spans="1:33" ht="16.5" customHeight="1" thickBot="1">
      <c r="A13" s="731"/>
      <c r="B13" s="593"/>
      <c r="C13" s="614" t="s">
        <v>49</v>
      </c>
      <c r="D13" s="615"/>
      <c r="E13" s="615"/>
      <c r="F13" s="615" t="s">
        <v>22</v>
      </c>
      <c r="G13" s="615"/>
      <c r="H13" s="616"/>
      <c r="I13" s="297">
        <f>'Spielplan Sonntag m U14'!$S16</f>
        <v>9</v>
      </c>
      <c r="J13" s="63" t="s">
        <v>25</v>
      </c>
      <c r="K13" s="295">
        <f>'Spielplan Sonntag m U14'!$U16</f>
        <v>11</v>
      </c>
      <c r="L13" s="70">
        <f>'Spielplan Sonntag m U14'!$AB16</f>
        <v>0</v>
      </c>
      <c r="M13" s="71" t="s">
        <v>25</v>
      </c>
      <c r="N13" s="72">
        <f>'Spielplan Sonntag m U14'!$AD16</f>
        <v>2</v>
      </c>
      <c r="O13" s="297">
        <f>'Spielplan Sonntag m U14'!$S20</f>
        <v>0</v>
      </c>
      <c r="P13" s="63" t="s">
        <v>25</v>
      </c>
      <c r="Q13" s="295">
        <f>'Spielplan Sonntag m U14'!$U20</f>
        <v>0</v>
      </c>
      <c r="R13" s="70">
        <f>'Spielplan Sonntag m U14'!$AB20</f>
        <v>2</v>
      </c>
      <c r="S13" s="71" t="s">
        <v>25</v>
      </c>
      <c r="T13" s="72">
        <f>'Spielplan Sonntag m U14'!$AD20</f>
        <v>0</v>
      </c>
      <c r="U13" s="637">
        <f>U11-W11</f>
        <v>8</v>
      </c>
      <c r="V13" s="638"/>
      <c r="W13" s="639"/>
      <c r="X13" s="331">
        <f>L13+R13</f>
        <v>2</v>
      </c>
      <c r="Y13" s="263" t="s">
        <v>25</v>
      </c>
      <c r="Z13" s="296">
        <f>N13+T13</f>
        <v>2</v>
      </c>
      <c r="AA13" s="325"/>
      <c r="AB13" s="311"/>
      <c r="AC13" s="311"/>
      <c r="AD13" s="311"/>
      <c r="AE13" s="312">
        <f>X13*10000000</f>
        <v>20000000</v>
      </c>
      <c r="AF13" s="311"/>
      <c r="AG13" s="635"/>
    </row>
    <row r="14" spans="1:33" ht="16.5" customHeight="1" thickTop="1">
      <c r="A14" s="729" t="s">
        <v>197</v>
      </c>
      <c r="B14" s="618" t="str">
        <f>'Gruppe B'!E26</f>
        <v>Mecklenburg-VP</v>
      </c>
      <c r="C14" s="55">
        <f>K11</f>
        <v>6</v>
      </c>
      <c r="D14" s="55" t="s">
        <v>25</v>
      </c>
      <c r="E14" s="298">
        <f>I11</f>
        <v>11</v>
      </c>
      <c r="F14" s="53">
        <f>N11</f>
        <v>28</v>
      </c>
      <c r="G14" s="54" t="s">
        <v>25</v>
      </c>
      <c r="H14" s="56">
        <f>L11</f>
        <v>26</v>
      </c>
      <c r="I14" s="621"/>
      <c r="J14" s="622"/>
      <c r="K14" s="622"/>
      <c r="L14" s="622"/>
      <c r="M14" s="622"/>
      <c r="N14" s="623"/>
      <c r="O14" s="53">
        <f>'Spielplan Sonntag m U14'!$M12</f>
        <v>11</v>
      </c>
      <c r="P14" s="54" t="s">
        <v>25</v>
      </c>
      <c r="Q14" s="283">
        <f>'Spielplan Sonntag m U14'!$O12</f>
        <v>7</v>
      </c>
      <c r="R14" s="53">
        <f>'Spielplan Sonntag m U14'!$V12</f>
        <v>28</v>
      </c>
      <c r="S14" s="54" t="s">
        <v>25</v>
      </c>
      <c r="T14" s="56">
        <f>'Spielplan Sonntag m U14'!$X12</f>
        <v>27</v>
      </c>
      <c r="U14" s="81">
        <f>F14+R14</f>
        <v>56</v>
      </c>
      <c r="V14" s="75" t="s">
        <v>25</v>
      </c>
      <c r="W14" s="326">
        <f>H14+T14</f>
        <v>53</v>
      </c>
      <c r="X14" s="329"/>
      <c r="Y14" s="58"/>
      <c r="Z14" s="288"/>
      <c r="AA14" s="323">
        <f>U14</f>
        <v>56</v>
      </c>
      <c r="AB14" s="308">
        <f>(U14-W14)*1000</f>
        <v>3000</v>
      </c>
      <c r="AC14" s="308"/>
      <c r="AD14" s="308"/>
      <c r="AE14" s="308"/>
      <c r="AF14" s="308"/>
      <c r="AG14" s="633">
        <f>IF('Spielplan Sonntag m U14'!AB$20+'Spielplan Sonntag m U14'!AD$20=0,"",IF(AF15="","",RANK(AF15,AF$12:AF$19,0)))</f>
        <v>1</v>
      </c>
    </row>
    <row r="15" spans="1:33" ht="16.5" customHeight="1">
      <c r="A15" s="730"/>
      <c r="B15" s="619"/>
      <c r="C15" s="59">
        <f>K12</f>
        <v>11</v>
      </c>
      <c r="D15" s="59" t="s">
        <v>25</v>
      </c>
      <c r="E15" s="60">
        <f>I12</f>
        <v>6</v>
      </c>
      <c r="F15" s="61">
        <f>N12</f>
        <v>2</v>
      </c>
      <c r="G15" s="62" t="s">
        <v>25</v>
      </c>
      <c r="H15" s="64">
        <f>L12</f>
        <v>1</v>
      </c>
      <c r="I15" s="624"/>
      <c r="J15" s="625"/>
      <c r="K15" s="625"/>
      <c r="L15" s="625"/>
      <c r="M15" s="625"/>
      <c r="N15" s="626"/>
      <c r="O15" s="293">
        <f>'Spielplan Sonntag m U14'!$P12</f>
        <v>6</v>
      </c>
      <c r="P15" s="59" t="s">
        <v>25</v>
      </c>
      <c r="Q15" s="282">
        <f>'Spielplan Sonntag m U14'!$R12</f>
        <v>11</v>
      </c>
      <c r="R15" s="61">
        <f>'Spielplan Sonntag m U14'!$Y12</f>
        <v>2</v>
      </c>
      <c r="S15" s="62" t="s">
        <v>25</v>
      </c>
      <c r="T15" s="64">
        <f>'Spielplan Sonntag m U14'!$AA12</f>
        <v>1</v>
      </c>
      <c r="U15" s="65">
        <f>F15+R15</f>
        <v>4</v>
      </c>
      <c r="V15" s="76" t="s">
        <v>25</v>
      </c>
      <c r="W15" s="327">
        <f>H15+T15</f>
        <v>2</v>
      </c>
      <c r="X15" s="330"/>
      <c r="Y15" s="67"/>
      <c r="Z15" s="289"/>
      <c r="AA15" s="324"/>
      <c r="AB15" s="309"/>
      <c r="AC15" s="309">
        <f>U15*100000</f>
        <v>400000</v>
      </c>
      <c r="AD15" s="309">
        <f>(U15-W15)*1000000</f>
        <v>2000000</v>
      </c>
      <c r="AE15" s="310"/>
      <c r="AF15" s="309">
        <f>AE16+AD15+AC15+AB14+AA14</f>
        <v>42403056</v>
      </c>
      <c r="AG15" s="634"/>
    </row>
    <row r="16" spans="1:33" ht="16.5" customHeight="1" thickBot="1">
      <c r="A16" s="731"/>
      <c r="B16" s="619"/>
      <c r="C16" s="294">
        <f>K13</f>
        <v>11</v>
      </c>
      <c r="D16" s="292" t="s">
        <v>25</v>
      </c>
      <c r="E16" s="299">
        <f>I13</f>
        <v>9</v>
      </c>
      <c r="F16" s="68">
        <f>N13</f>
        <v>2</v>
      </c>
      <c r="G16" s="69" t="s">
        <v>25</v>
      </c>
      <c r="H16" s="77">
        <f>L13</f>
        <v>0</v>
      </c>
      <c r="I16" s="627"/>
      <c r="J16" s="628"/>
      <c r="K16" s="628"/>
      <c r="L16" s="628"/>
      <c r="M16" s="628"/>
      <c r="N16" s="629"/>
      <c r="O16" s="297">
        <f>'Spielplan Sonntag m U14'!$S12</f>
        <v>11</v>
      </c>
      <c r="P16" s="63" t="s">
        <v>25</v>
      </c>
      <c r="Q16" s="295">
        <f>'Spielplan Sonntag m U14'!$U12</f>
        <v>9</v>
      </c>
      <c r="R16" s="70">
        <f>'Spielplan Sonntag m U14'!$AB12</f>
        <v>2</v>
      </c>
      <c r="S16" s="71" t="s">
        <v>25</v>
      </c>
      <c r="T16" s="72">
        <f>'Spielplan Sonntag m U14'!$AD12</f>
        <v>0</v>
      </c>
      <c r="U16" s="637">
        <f>U14-W14</f>
        <v>3</v>
      </c>
      <c r="V16" s="638"/>
      <c r="W16" s="639"/>
      <c r="X16" s="332">
        <f>F16+R16</f>
        <v>4</v>
      </c>
      <c r="Y16" s="74" t="s">
        <v>25</v>
      </c>
      <c r="Z16" s="290">
        <f>H16+T16</f>
        <v>0</v>
      </c>
      <c r="AA16" s="325"/>
      <c r="AB16" s="311"/>
      <c r="AC16" s="311"/>
      <c r="AD16" s="311"/>
      <c r="AE16" s="312">
        <f>X16*10000000</f>
        <v>40000000</v>
      </c>
      <c r="AF16" s="311"/>
      <c r="AG16" s="635"/>
    </row>
    <row r="17" spans="1:33" ht="16.5" customHeight="1" thickTop="1">
      <c r="A17" s="729" t="s">
        <v>198</v>
      </c>
      <c r="B17" s="618" t="str">
        <f>'Gruppe C'!E29</f>
        <v>Rheinland</v>
      </c>
      <c r="C17" s="55">
        <f>Q11</f>
        <v>5</v>
      </c>
      <c r="D17" s="55" t="s">
        <v>25</v>
      </c>
      <c r="E17" s="298">
        <f>O11</f>
        <v>11</v>
      </c>
      <c r="F17" s="53">
        <f>T11</f>
        <v>12</v>
      </c>
      <c r="G17" s="54" t="s">
        <v>25</v>
      </c>
      <c r="H17" s="56">
        <f>R11</f>
        <v>22</v>
      </c>
      <c r="I17" s="55">
        <f>Q14</f>
        <v>7</v>
      </c>
      <c r="J17" s="55" t="s">
        <v>25</v>
      </c>
      <c r="K17" s="298">
        <f>O14</f>
        <v>11</v>
      </c>
      <c r="L17" s="53">
        <f>T14</f>
        <v>27</v>
      </c>
      <c r="M17" s="54" t="s">
        <v>25</v>
      </c>
      <c r="N17" s="56">
        <f>R14</f>
        <v>28</v>
      </c>
      <c r="O17" s="621"/>
      <c r="P17" s="622"/>
      <c r="Q17" s="622"/>
      <c r="R17" s="622"/>
      <c r="S17" s="622"/>
      <c r="T17" s="623"/>
      <c r="U17" s="81">
        <f>F17+L17</f>
        <v>39</v>
      </c>
      <c r="V17" s="75" t="s">
        <v>25</v>
      </c>
      <c r="W17" s="326">
        <f>H17+N17</f>
        <v>50</v>
      </c>
      <c r="X17" s="329"/>
      <c r="Y17" s="58"/>
      <c r="Z17" s="288"/>
      <c r="AA17" s="323">
        <f>U17</f>
        <v>39</v>
      </c>
      <c r="AB17" s="308">
        <f>(U17-W17)*1000</f>
        <v>-11000</v>
      </c>
      <c r="AC17" s="308"/>
      <c r="AD17" s="308"/>
      <c r="AE17" s="308"/>
      <c r="AF17" s="308"/>
      <c r="AG17" s="633">
        <f>IF('Spielplan Sonntag m U14'!AB$20+'Spielplan Sonntag m U14'!AD$20=0,"",IF(AF18="","",RANK(AF18,AF$12:AF$19,0)))</f>
        <v>3</v>
      </c>
    </row>
    <row r="18" spans="1:33" ht="16.5" customHeight="1">
      <c r="A18" s="730"/>
      <c r="B18" s="619"/>
      <c r="C18" s="59">
        <f>Q12</f>
        <v>7</v>
      </c>
      <c r="D18" s="59" t="s">
        <v>25</v>
      </c>
      <c r="E18" s="60">
        <f>O12</f>
        <v>11</v>
      </c>
      <c r="F18" s="61">
        <f>T12</f>
        <v>0</v>
      </c>
      <c r="G18" s="62" t="s">
        <v>25</v>
      </c>
      <c r="H18" s="64">
        <f>R12</f>
        <v>2</v>
      </c>
      <c r="I18" s="59">
        <f>Q15</f>
        <v>11</v>
      </c>
      <c r="J18" s="59" t="s">
        <v>25</v>
      </c>
      <c r="K18" s="60">
        <f>O15</f>
        <v>6</v>
      </c>
      <c r="L18" s="61">
        <f>T15</f>
        <v>1</v>
      </c>
      <c r="M18" s="62" t="s">
        <v>25</v>
      </c>
      <c r="N18" s="64">
        <f>R15</f>
        <v>2</v>
      </c>
      <c r="O18" s="624"/>
      <c r="P18" s="625"/>
      <c r="Q18" s="625"/>
      <c r="R18" s="625"/>
      <c r="S18" s="625"/>
      <c r="T18" s="626"/>
      <c r="U18" s="65">
        <f>F18+L18</f>
        <v>1</v>
      </c>
      <c r="V18" s="76" t="s">
        <v>25</v>
      </c>
      <c r="W18" s="327">
        <f>H18+N18</f>
        <v>4</v>
      </c>
      <c r="X18" s="330"/>
      <c r="Y18" s="67"/>
      <c r="Z18" s="289"/>
      <c r="AA18" s="324"/>
      <c r="AB18" s="309"/>
      <c r="AC18" s="309">
        <f>U18*100000</f>
        <v>100000</v>
      </c>
      <c r="AD18" s="309">
        <f>(U18-W18)*1000000</f>
        <v>-3000000</v>
      </c>
      <c r="AE18" s="310"/>
      <c r="AF18" s="309">
        <f>AE19+AD18+AC18+AB17+AA17</f>
        <v>-2910961</v>
      </c>
      <c r="AG18" s="634"/>
    </row>
    <row r="19" spans="1:33" ht="16.5" customHeight="1" thickBot="1">
      <c r="A19" s="731"/>
      <c r="B19" s="620"/>
      <c r="C19" s="294">
        <f>Q13</f>
        <v>0</v>
      </c>
      <c r="D19" s="292" t="s">
        <v>25</v>
      </c>
      <c r="E19" s="299">
        <f>O13</f>
        <v>0</v>
      </c>
      <c r="F19" s="68">
        <f>T13</f>
        <v>0</v>
      </c>
      <c r="G19" s="69" t="s">
        <v>25</v>
      </c>
      <c r="H19" s="77">
        <f>R13</f>
        <v>2</v>
      </c>
      <c r="I19" s="294">
        <f>Q16</f>
        <v>9</v>
      </c>
      <c r="J19" s="292" t="s">
        <v>25</v>
      </c>
      <c r="K19" s="299">
        <f>O16</f>
        <v>11</v>
      </c>
      <c r="L19" s="68">
        <f>T16</f>
        <v>0</v>
      </c>
      <c r="M19" s="69" t="s">
        <v>25</v>
      </c>
      <c r="N19" s="77">
        <f>R16</f>
        <v>2</v>
      </c>
      <c r="O19" s="627"/>
      <c r="P19" s="628"/>
      <c r="Q19" s="628"/>
      <c r="R19" s="628"/>
      <c r="S19" s="628"/>
      <c r="T19" s="629"/>
      <c r="U19" s="637">
        <f>U17-W17</f>
        <v>-11</v>
      </c>
      <c r="V19" s="638"/>
      <c r="W19" s="639"/>
      <c r="X19" s="332">
        <f>F19+L19</f>
        <v>0</v>
      </c>
      <c r="Y19" s="74" t="s">
        <v>25</v>
      </c>
      <c r="Z19" s="290">
        <f>H19+N19</f>
        <v>4</v>
      </c>
      <c r="AA19" s="325"/>
      <c r="AB19" s="311"/>
      <c r="AC19" s="311"/>
      <c r="AD19" s="311"/>
      <c r="AE19" s="312">
        <f>X19*10000000</f>
        <v>0</v>
      </c>
      <c r="AF19" s="311"/>
      <c r="AG19" s="635"/>
    </row>
    <row r="20" spans="21:33" s="26" customFormat="1" ht="19.5" customHeight="1" thickTop="1">
      <c r="U20" s="78"/>
      <c r="V20" s="78"/>
      <c r="W20" s="78"/>
      <c r="X20" s="78"/>
      <c r="Y20" s="78"/>
      <c r="Z20" s="318"/>
      <c r="AA20" s="317"/>
      <c r="AB20" s="317"/>
      <c r="AC20" s="317"/>
      <c r="AD20" s="317"/>
      <c r="AE20" s="317"/>
      <c r="AF20" s="317"/>
      <c r="AG20" s="319"/>
    </row>
    <row r="21" spans="2:33" s="28" customFormat="1" ht="23.25" customHeight="1">
      <c r="B21" s="636" t="s">
        <v>202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</row>
    <row r="22" spans="2:33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78"/>
      <c r="T22" s="26"/>
      <c r="U22" s="26"/>
      <c r="V22" s="26"/>
      <c r="W22" s="26"/>
      <c r="X22" s="40"/>
      <c r="Y22" s="40"/>
      <c r="Z22" s="40"/>
      <c r="AA22" s="315"/>
      <c r="AB22" s="316"/>
      <c r="AC22" s="316"/>
      <c r="AD22" s="316"/>
      <c r="AE22" s="313"/>
      <c r="AF22" s="316"/>
      <c r="AG22" s="320"/>
    </row>
    <row r="23" spans="2:33" ht="30" customHeight="1">
      <c r="B23" s="26"/>
      <c r="C23" s="321" t="s">
        <v>50</v>
      </c>
      <c r="D23" s="26"/>
      <c r="E23" s="26"/>
      <c r="F23" s="617" t="str">
        <f>IF(AG$11=1,B$11,IF(AG$14=1,B$14,IF(AG$17=1,B$17,"")))</f>
        <v>Mecklenburg-VP</v>
      </c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313"/>
      <c r="AB23" s="313"/>
      <c r="AC23" s="313"/>
      <c r="AD23" s="313"/>
      <c r="AE23" s="313"/>
      <c r="AF23" s="313"/>
      <c r="AG23" s="320"/>
    </row>
    <row r="24" spans="2:33" ht="30" customHeight="1">
      <c r="B24" s="26"/>
      <c r="C24" s="321" t="s">
        <v>52</v>
      </c>
      <c r="D24" s="26"/>
      <c r="E24" s="26"/>
      <c r="F24" s="617" t="str">
        <f>IF(AG$11=2,B$11,IF(AG$14=2,B$14,IF(AG$17=2,B$17,"")))</f>
        <v>Schleswig-Holstein</v>
      </c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314"/>
      <c r="AB24" s="313"/>
      <c r="AC24" s="313"/>
      <c r="AD24" s="313"/>
      <c r="AE24" s="40"/>
      <c r="AF24" s="313"/>
      <c r="AG24" s="320"/>
    </row>
    <row r="25" spans="2:33" ht="30" customHeight="1">
      <c r="B25" s="26"/>
      <c r="C25" s="321" t="s">
        <v>54</v>
      </c>
      <c r="D25" s="26"/>
      <c r="E25" s="26"/>
      <c r="F25" s="617" t="str">
        <f>IF(AG$11=3,B$11,IF(AG$14=3,B$14,IF(AG$17=3,B$17,"")))</f>
        <v>Rheinland</v>
      </c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315"/>
      <c r="AB25" s="316"/>
      <c r="AC25" s="316"/>
      <c r="AD25" s="316"/>
      <c r="AE25" s="313"/>
      <c r="AF25" s="316"/>
      <c r="AG25" s="320"/>
    </row>
    <row r="26" spans="2:33" ht="30" customHeight="1">
      <c r="B26" s="26"/>
      <c r="C26" s="321"/>
      <c r="D26" s="26"/>
      <c r="E26" s="26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315"/>
      <c r="AB26" s="316"/>
      <c r="AC26" s="316"/>
      <c r="AD26" s="316"/>
      <c r="AE26" s="313"/>
      <c r="AF26" s="316"/>
      <c r="AG26" s="320"/>
    </row>
    <row r="27" spans="2:33" ht="30" customHeight="1">
      <c r="B27" s="26"/>
      <c r="C27" s="321"/>
      <c r="D27" s="26"/>
      <c r="E27" s="26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315"/>
      <c r="AB27" s="316"/>
      <c r="AC27" s="316"/>
      <c r="AD27" s="316"/>
      <c r="AE27" s="313"/>
      <c r="AF27" s="316"/>
      <c r="AG27" s="320"/>
    </row>
  </sheetData>
  <sheetProtection/>
  <mergeCells count="50">
    <mergeCell ref="A7:B10"/>
    <mergeCell ref="AG11:AG13"/>
    <mergeCell ref="E4:O4"/>
    <mergeCell ref="U4:W4"/>
    <mergeCell ref="B5:Q5"/>
    <mergeCell ref="U5:AE5"/>
    <mergeCell ref="F12:H12"/>
    <mergeCell ref="C8:H10"/>
    <mergeCell ref="I8:N10"/>
    <mergeCell ref="O8:T10"/>
    <mergeCell ref="U8:W8"/>
    <mergeCell ref="C12:E12"/>
    <mergeCell ref="C7:H7"/>
    <mergeCell ref="I7:N7"/>
    <mergeCell ref="O7:T7"/>
    <mergeCell ref="AG14:AG16"/>
    <mergeCell ref="U16:W16"/>
    <mergeCell ref="AG8:AG10"/>
    <mergeCell ref="U9:W9"/>
    <mergeCell ref="U10:W10"/>
    <mergeCell ref="X10:Z10"/>
    <mergeCell ref="F24:T24"/>
    <mergeCell ref="U24:Z24"/>
    <mergeCell ref="F25:T25"/>
    <mergeCell ref="U25:Z25"/>
    <mergeCell ref="U19:W19"/>
    <mergeCell ref="C13:E13"/>
    <mergeCell ref="F13:H13"/>
    <mergeCell ref="U13:W13"/>
    <mergeCell ref="I14:N16"/>
    <mergeCell ref="F26:T26"/>
    <mergeCell ref="U26:Z26"/>
    <mergeCell ref="B17:B19"/>
    <mergeCell ref="O17:T19"/>
    <mergeCell ref="AG17:AG19"/>
    <mergeCell ref="F27:T27"/>
    <mergeCell ref="U27:Z27"/>
    <mergeCell ref="B21:AG21"/>
    <mergeCell ref="F23:T23"/>
    <mergeCell ref="U23:Z23"/>
    <mergeCell ref="P4:T4"/>
    <mergeCell ref="A11:A13"/>
    <mergeCell ref="A14:A16"/>
    <mergeCell ref="A17:A19"/>
    <mergeCell ref="A3:AG3"/>
    <mergeCell ref="A1:AG1"/>
    <mergeCell ref="B14:B16"/>
    <mergeCell ref="B11:B13"/>
    <mergeCell ref="C11:E11"/>
    <mergeCell ref="F11:H11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zoomScalePageLayoutView="0" workbookViewId="0" topLeftCell="A13">
      <selection activeCell="A1" sqref="A1:AG1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6.7109375" style="0" customWidth="1"/>
    <col min="4" max="4" width="0.85546875" style="0" customWidth="1"/>
    <col min="5" max="6" width="6.7109375" style="0" customWidth="1"/>
    <col min="7" max="7" width="0.85546875" style="0" customWidth="1"/>
    <col min="8" max="9" width="6.7109375" style="0" customWidth="1"/>
    <col min="10" max="10" width="0.85546875" style="0" customWidth="1"/>
    <col min="11" max="12" width="6.7109375" style="0" customWidth="1"/>
    <col min="13" max="13" width="0.85546875" style="0" customWidth="1"/>
    <col min="14" max="15" width="6.7109375" style="0" customWidth="1"/>
    <col min="16" max="16" width="0.85546875" style="0" customWidth="1"/>
    <col min="17" max="18" width="6.7109375" style="0" customWidth="1"/>
    <col min="19" max="19" width="1.1484375" style="0" customWidth="1"/>
    <col min="20" max="20" width="6.7109375" style="0" customWidth="1"/>
    <col min="21" max="21" width="5.7109375" style="0" customWidth="1"/>
    <col min="22" max="22" width="0.85546875" style="0" customWidth="1"/>
    <col min="23" max="24" width="5.7109375" style="0" customWidth="1"/>
    <col min="25" max="25" width="0.85546875" style="0" customWidth="1"/>
    <col min="26" max="26" width="5.7109375" style="0" customWidth="1"/>
    <col min="27" max="28" width="10.7109375" style="300" hidden="1" customWidth="1"/>
    <col min="29" max="29" width="10.7109375" style="301" hidden="1" customWidth="1"/>
    <col min="30" max="31" width="15.7109375" style="300" hidden="1" customWidth="1"/>
    <col min="32" max="32" width="15.7109375" style="301" hidden="1" customWidth="1"/>
    <col min="33" max="33" width="9.7109375" style="0" customWidth="1"/>
  </cols>
  <sheetData>
    <row r="1" spans="1:33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</row>
    <row r="2" ht="8.25" customHeight="1"/>
    <row r="3" spans="1:33" ht="28.5" customHeight="1">
      <c r="A3" s="579" t="s">
        <v>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</row>
    <row r="4" spans="3:33" ht="23.25" customHeight="1">
      <c r="C4" s="3"/>
      <c r="D4" s="3"/>
      <c r="E4" s="550" t="str">
        <f>'Spielplan Samstag m U14'!A6</f>
        <v>Kellinghusen</v>
      </c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" t="str">
        <f>'Spielplan Samstag m U14'!B8</f>
        <v> 19.Sept. 2015</v>
      </c>
      <c r="Q4" s="551">
        <f>Abschlußtabelle!F7</f>
        <v>42267</v>
      </c>
      <c r="R4" s="551"/>
      <c r="S4" s="551"/>
      <c r="T4" s="551"/>
      <c r="U4" s="576"/>
      <c r="V4" s="576"/>
      <c r="W4" s="576"/>
      <c r="X4" s="5"/>
      <c r="Y4" s="5"/>
      <c r="Z4" s="5"/>
      <c r="AA4" s="302"/>
      <c r="AB4" s="302"/>
      <c r="AC4" s="303"/>
      <c r="AD4" s="302"/>
      <c r="AE4" s="302"/>
      <c r="AF4" s="303"/>
      <c r="AG4" s="3"/>
    </row>
    <row r="5" spans="2:32" ht="18.75" customHeight="1"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24"/>
      <c r="S5" s="24"/>
      <c r="T5" s="24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/>
    </row>
    <row r="6" spans="3:21" ht="24.75" customHeight="1" thickBot="1">
      <c r="C6" s="501" t="str">
        <f>'Spielplan Samstag m U14'!H11</f>
        <v>männliche Jugend U 14</v>
      </c>
      <c r="J6" s="501"/>
      <c r="K6" s="501"/>
      <c r="L6" s="501"/>
      <c r="M6" s="501"/>
      <c r="N6" s="501"/>
      <c r="O6" s="511" t="s">
        <v>199</v>
      </c>
      <c r="P6" s="501"/>
      <c r="Q6" s="501"/>
      <c r="R6" s="501"/>
      <c r="S6" s="501"/>
      <c r="T6" s="501"/>
      <c r="U6" s="510"/>
    </row>
    <row r="7" spans="1:21" ht="24.75" customHeight="1" thickBot="1" thickTop="1">
      <c r="A7" s="738" t="s">
        <v>16</v>
      </c>
      <c r="B7" s="739"/>
      <c r="C7" s="732" t="str">
        <f>A11</f>
        <v>2. A</v>
      </c>
      <c r="D7" s="733"/>
      <c r="E7" s="733"/>
      <c r="F7" s="733"/>
      <c r="G7" s="733"/>
      <c r="H7" s="734"/>
      <c r="I7" s="732" t="str">
        <f>A14</f>
        <v>1. B</v>
      </c>
      <c r="J7" s="733"/>
      <c r="K7" s="733"/>
      <c r="L7" s="733"/>
      <c r="M7" s="733"/>
      <c r="N7" s="734"/>
      <c r="O7" s="735" t="str">
        <f>A17</f>
        <v>1. C</v>
      </c>
      <c r="P7" s="736"/>
      <c r="Q7" s="736"/>
      <c r="R7" s="736"/>
      <c r="S7" s="736"/>
      <c r="T7" s="737"/>
      <c r="U7" s="510"/>
    </row>
    <row r="8" spans="1:33" ht="16.5" customHeight="1" thickTop="1">
      <c r="A8" s="740"/>
      <c r="B8" s="741"/>
      <c r="C8" s="590" t="str">
        <f>B11</f>
        <v>Baden</v>
      </c>
      <c r="D8" s="591"/>
      <c r="E8" s="591"/>
      <c r="F8" s="591"/>
      <c r="G8" s="591"/>
      <c r="H8" s="592"/>
      <c r="I8" s="590" t="str">
        <f>B14</f>
        <v>Schwaben</v>
      </c>
      <c r="J8" s="591"/>
      <c r="K8" s="591"/>
      <c r="L8" s="591"/>
      <c r="M8" s="591"/>
      <c r="N8" s="592"/>
      <c r="O8" s="599" t="str">
        <f>B17</f>
        <v>Niedersachsen</v>
      </c>
      <c r="P8" s="600"/>
      <c r="Q8" s="600"/>
      <c r="R8" s="600"/>
      <c r="S8" s="600"/>
      <c r="T8" s="601"/>
      <c r="U8" s="580" t="s">
        <v>45</v>
      </c>
      <c r="V8" s="581"/>
      <c r="W8" s="582"/>
      <c r="X8" s="328"/>
      <c r="Y8" s="284"/>
      <c r="Z8" s="285"/>
      <c r="AA8" s="304" t="s">
        <v>110</v>
      </c>
      <c r="AB8" s="304" t="s">
        <v>111</v>
      </c>
      <c r="AC8" s="305" t="s">
        <v>112</v>
      </c>
      <c r="AD8" s="304" t="s">
        <v>113</v>
      </c>
      <c r="AE8" s="304" t="s">
        <v>114</v>
      </c>
      <c r="AF8" s="305"/>
      <c r="AG8" s="630" t="s">
        <v>46</v>
      </c>
    </row>
    <row r="9" spans="1:33" ht="16.5" customHeight="1">
      <c r="A9" s="740"/>
      <c r="B9" s="741"/>
      <c r="C9" s="593"/>
      <c r="D9" s="594"/>
      <c r="E9" s="594"/>
      <c r="F9" s="594"/>
      <c r="G9" s="594"/>
      <c r="H9" s="595"/>
      <c r="I9" s="593"/>
      <c r="J9" s="594"/>
      <c r="K9" s="594"/>
      <c r="L9" s="594"/>
      <c r="M9" s="594"/>
      <c r="N9" s="595"/>
      <c r="O9" s="602"/>
      <c r="P9" s="603"/>
      <c r="Q9" s="603"/>
      <c r="R9" s="603"/>
      <c r="S9" s="603"/>
      <c r="T9" s="604"/>
      <c r="U9" s="583" t="s">
        <v>21</v>
      </c>
      <c r="V9" s="584"/>
      <c r="W9" s="585"/>
      <c r="X9" s="287"/>
      <c r="Y9" s="51"/>
      <c r="Z9" s="286"/>
      <c r="AA9" s="306" t="s">
        <v>115</v>
      </c>
      <c r="AB9" s="306" t="s">
        <v>115</v>
      </c>
      <c r="AC9" s="307" t="s">
        <v>92</v>
      </c>
      <c r="AD9" s="306" t="s">
        <v>92</v>
      </c>
      <c r="AE9" s="306" t="s">
        <v>22</v>
      </c>
      <c r="AF9" s="307" t="s">
        <v>46</v>
      </c>
      <c r="AG9" s="631"/>
    </row>
    <row r="10" spans="1:33" ht="16.5" customHeight="1" thickBot="1">
      <c r="A10" s="742"/>
      <c r="B10" s="743"/>
      <c r="C10" s="596"/>
      <c r="D10" s="597"/>
      <c r="E10" s="597"/>
      <c r="F10" s="597"/>
      <c r="G10" s="597"/>
      <c r="H10" s="598"/>
      <c r="I10" s="596"/>
      <c r="J10" s="597"/>
      <c r="K10" s="597"/>
      <c r="L10" s="597"/>
      <c r="M10" s="597"/>
      <c r="N10" s="598"/>
      <c r="O10" s="605"/>
      <c r="P10" s="606"/>
      <c r="Q10" s="606"/>
      <c r="R10" s="606"/>
      <c r="S10" s="606"/>
      <c r="T10" s="607"/>
      <c r="U10" s="583" t="s">
        <v>109</v>
      </c>
      <c r="V10" s="584"/>
      <c r="W10" s="585"/>
      <c r="X10" s="586" t="s">
        <v>22</v>
      </c>
      <c r="Y10" s="587"/>
      <c r="Z10" s="588"/>
      <c r="AA10" s="306" t="s">
        <v>116</v>
      </c>
      <c r="AB10" s="306" t="s">
        <v>117</v>
      </c>
      <c r="AC10" s="307" t="s">
        <v>116</v>
      </c>
      <c r="AD10" s="306" t="s">
        <v>117</v>
      </c>
      <c r="AE10" s="306"/>
      <c r="AF10" s="307" t="s">
        <v>118</v>
      </c>
      <c r="AG10" s="632"/>
    </row>
    <row r="11" spans="1:35" ht="16.5" customHeight="1" thickTop="1">
      <c r="A11" s="729" t="s">
        <v>214</v>
      </c>
      <c r="B11" s="593" t="str">
        <f>'Gruppe A'!E26</f>
        <v>Baden</v>
      </c>
      <c r="C11" s="608" t="s">
        <v>47</v>
      </c>
      <c r="D11" s="609"/>
      <c r="E11" s="609"/>
      <c r="F11" s="609" t="s">
        <v>45</v>
      </c>
      <c r="G11" s="609"/>
      <c r="H11" s="610"/>
      <c r="I11" s="514">
        <f>'Spielplan Sonntag m U14'!$O33</f>
        <v>5</v>
      </c>
      <c r="J11" s="54" t="s">
        <v>25</v>
      </c>
      <c r="K11" s="283">
        <f>'Spielplan Sonntag m U14'!$M33</f>
        <v>11</v>
      </c>
      <c r="L11" s="518">
        <f>'Spielplan Sonntag m U14'!$X33</f>
        <v>17</v>
      </c>
      <c r="M11" s="54" t="s">
        <v>25</v>
      </c>
      <c r="N11" s="56">
        <f>'Spielplan Sonntag m U14'!$V33</f>
        <v>25</v>
      </c>
      <c r="O11" s="514">
        <f>'Spielplan Sonntag m U14'!$O37</f>
        <v>6</v>
      </c>
      <c r="P11" s="54" t="s">
        <v>25</v>
      </c>
      <c r="Q11" s="283">
        <f>'Spielplan Sonntag m U14'!$M37</f>
        <v>11</v>
      </c>
      <c r="R11" s="518">
        <f>'Spielplan Sonntag m U14'!$X37</f>
        <v>13</v>
      </c>
      <c r="S11" s="54" t="s">
        <v>25</v>
      </c>
      <c r="T11" s="56">
        <f>'Spielplan Sonntag m U14'!$V37</f>
        <v>22</v>
      </c>
      <c r="U11" s="81">
        <f>L11+R11</f>
        <v>30</v>
      </c>
      <c r="V11" s="57" t="s">
        <v>25</v>
      </c>
      <c r="W11" s="326">
        <f>N11+T11</f>
        <v>47</v>
      </c>
      <c r="X11" s="329"/>
      <c r="Y11" s="58"/>
      <c r="Z11" s="288"/>
      <c r="AA11" s="323">
        <f>U11</f>
        <v>30</v>
      </c>
      <c r="AB11" s="308">
        <f>(U11-W11)*1000</f>
        <v>-17000</v>
      </c>
      <c r="AC11" s="308"/>
      <c r="AD11" s="308"/>
      <c r="AE11" s="308"/>
      <c r="AF11" s="308"/>
      <c r="AG11" s="633">
        <f>IF('Spielplan Sonntag m U14'!AB$41+'Spielplan Sonntag m U14'!AD$41=0,"",IF(AF12="","",RANK(AF12,AF$12:AF$19,0)))</f>
        <v>3</v>
      </c>
      <c r="AI11" s="297"/>
    </row>
    <row r="12" spans="1:35" ht="16.5" customHeight="1">
      <c r="A12" s="730"/>
      <c r="B12" s="593"/>
      <c r="C12" s="611" t="s">
        <v>48</v>
      </c>
      <c r="D12" s="612"/>
      <c r="E12" s="612"/>
      <c r="F12" s="612" t="s">
        <v>21</v>
      </c>
      <c r="G12" s="612"/>
      <c r="H12" s="613"/>
      <c r="I12" s="515">
        <f>'Spielplan Sonntag m U14'!$R33</f>
        <v>12</v>
      </c>
      <c r="J12" s="59" t="s">
        <v>25</v>
      </c>
      <c r="K12" s="282">
        <f>'Spielplan Sonntag m U14'!$P33</f>
        <v>14</v>
      </c>
      <c r="L12" s="519">
        <f>'Spielplan Sonntag m U14'!$AA33</f>
        <v>0</v>
      </c>
      <c r="M12" s="62" t="s">
        <v>25</v>
      </c>
      <c r="N12" s="64">
        <f>'Spielplan Sonntag m U14'!$Y33</f>
        <v>2</v>
      </c>
      <c r="O12" s="515">
        <f>'Spielplan Sonntag m U14'!$R37</f>
        <v>7</v>
      </c>
      <c r="P12" s="59" t="s">
        <v>25</v>
      </c>
      <c r="Q12" s="282">
        <f>'Spielplan Sonntag m U14'!$P37</f>
        <v>11</v>
      </c>
      <c r="R12" s="519">
        <f>'Spielplan Sonntag m U14'!$AA37</f>
        <v>0</v>
      </c>
      <c r="S12" s="62" t="s">
        <v>25</v>
      </c>
      <c r="T12" s="64">
        <f>'Spielplan Sonntag m U14'!$Y37</f>
        <v>2</v>
      </c>
      <c r="U12" s="65">
        <f>L12+R12</f>
        <v>0</v>
      </c>
      <c r="V12" s="66" t="s">
        <v>25</v>
      </c>
      <c r="W12" s="327">
        <f>N12+T12</f>
        <v>4</v>
      </c>
      <c r="X12" s="330"/>
      <c r="Y12" s="67"/>
      <c r="Z12" s="289"/>
      <c r="AA12" s="324"/>
      <c r="AB12" s="309"/>
      <c r="AC12" s="309">
        <f>U12*100000</f>
        <v>0</v>
      </c>
      <c r="AD12" s="309">
        <f>(U12-W12)*1000000</f>
        <v>-4000000</v>
      </c>
      <c r="AE12" s="310"/>
      <c r="AF12" s="309">
        <f>AE13+AD12+AC12+AB11+AA11</f>
        <v>-4016970</v>
      </c>
      <c r="AG12" s="634"/>
      <c r="AI12" s="517"/>
    </row>
    <row r="13" spans="1:35" ht="16.5" customHeight="1" thickBot="1">
      <c r="A13" s="731"/>
      <c r="B13" s="593"/>
      <c r="C13" s="614" t="s">
        <v>49</v>
      </c>
      <c r="D13" s="615"/>
      <c r="E13" s="615"/>
      <c r="F13" s="615" t="s">
        <v>22</v>
      </c>
      <c r="G13" s="615"/>
      <c r="H13" s="616"/>
      <c r="I13" s="516">
        <f>'Spielplan Sonntag m U14'!$U33</f>
        <v>0</v>
      </c>
      <c r="J13" s="292" t="s">
        <v>25</v>
      </c>
      <c r="K13" s="520">
        <f>'Spielplan Sonntag m U14'!$S33</f>
        <v>0</v>
      </c>
      <c r="L13" s="521">
        <f>'Spielplan Sonntag m U14'!$AD33</f>
        <v>0</v>
      </c>
      <c r="M13" s="69" t="s">
        <v>25</v>
      </c>
      <c r="N13" s="77">
        <f>'Spielplan Sonntag m U14'!$AB33</f>
        <v>2</v>
      </c>
      <c r="O13" s="516">
        <f>'Spielplan Sonntag m U14'!$U37</f>
        <v>0</v>
      </c>
      <c r="P13" s="292" t="s">
        <v>25</v>
      </c>
      <c r="Q13" s="520">
        <f>'Spielplan Sonntag m U14'!$S37</f>
        <v>0</v>
      </c>
      <c r="R13" s="521">
        <f>'Spielplan Sonntag m U14'!$AD37</f>
        <v>0</v>
      </c>
      <c r="S13" s="69" t="s">
        <v>25</v>
      </c>
      <c r="T13" s="77">
        <f>'Spielplan Sonntag m U14'!$AB37</f>
        <v>2</v>
      </c>
      <c r="U13" s="637">
        <f>U11-W11</f>
        <v>-17</v>
      </c>
      <c r="V13" s="638"/>
      <c r="W13" s="639"/>
      <c r="X13" s="331">
        <f>L13+R13</f>
        <v>0</v>
      </c>
      <c r="Y13" s="263" t="s">
        <v>25</v>
      </c>
      <c r="Z13" s="296">
        <f>N13+T13</f>
        <v>4</v>
      </c>
      <c r="AA13" s="325"/>
      <c r="AB13" s="311"/>
      <c r="AC13" s="311"/>
      <c r="AD13" s="311"/>
      <c r="AE13" s="312">
        <f>X13*10000000</f>
        <v>0</v>
      </c>
      <c r="AF13" s="311"/>
      <c r="AG13" s="635"/>
      <c r="AI13" s="517"/>
    </row>
    <row r="14" spans="1:33" ht="16.5" customHeight="1" thickTop="1">
      <c r="A14" s="729" t="s">
        <v>215</v>
      </c>
      <c r="B14" s="618" t="str">
        <f>'Gruppe B'!E25</f>
        <v>Schwaben</v>
      </c>
      <c r="C14" s="55">
        <f>K11</f>
        <v>11</v>
      </c>
      <c r="D14" s="55" t="s">
        <v>25</v>
      </c>
      <c r="E14" s="298">
        <f>I11</f>
        <v>5</v>
      </c>
      <c r="F14" s="53">
        <f>N11</f>
        <v>25</v>
      </c>
      <c r="G14" s="54" t="s">
        <v>25</v>
      </c>
      <c r="H14" s="56">
        <f>L11</f>
        <v>17</v>
      </c>
      <c r="I14" s="621"/>
      <c r="J14" s="622"/>
      <c r="K14" s="622"/>
      <c r="L14" s="622"/>
      <c r="M14" s="622"/>
      <c r="N14" s="623"/>
      <c r="O14" s="53">
        <f>'Spielplan Sonntag m U14'!$M41</f>
        <v>11</v>
      </c>
      <c r="P14" s="54" t="s">
        <v>25</v>
      </c>
      <c r="Q14" s="283">
        <f>'Spielplan Sonntag m U14'!$O41</f>
        <v>9</v>
      </c>
      <c r="R14" s="53">
        <f>'Spielplan Sonntag m U14'!$V41</f>
        <v>22</v>
      </c>
      <c r="S14" s="54" t="s">
        <v>25</v>
      </c>
      <c r="T14" s="56">
        <f>'Spielplan Sonntag m U14'!$X41</f>
        <v>18</v>
      </c>
      <c r="U14" s="81">
        <f>F14+R14</f>
        <v>47</v>
      </c>
      <c r="V14" s="75" t="s">
        <v>25</v>
      </c>
      <c r="W14" s="326">
        <f>H14+T14</f>
        <v>35</v>
      </c>
      <c r="X14" s="329"/>
      <c r="Y14" s="58"/>
      <c r="Z14" s="288"/>
      <c r="AA14" s="323">
        <f>U14</f>
        <v>47</v>
      </c>
      <c r="AB14" s="308">
        <f>(U14-W14)*1000</f>
        <v>12000</v>
      </c>
      <c r="AC14" s="308"/>
      <c r="AD14" s="308"/>
      <c r="AE14" s="308"/>
      <c r="AF14" s="308"/>
      <c r="AG14" s="633">
        <f>IF('Spielplan Sonntag m U14'!AB$41+'Spielplan Sonntag m U14'!AD$41=0,"",IF(AF15="","",RANK(AF15,AF$12:AF$19,0)))</f>
        <v>1</v>
      </c>
    </row>
    <row r="15" spans="1:33" ht="16.5" customHeight="1">
      <c r="A15" s="730"/>
      <c r="B15" s="619"/>
      <c r="C15" s="59">
        <f>K12</f>
        <v>14</v>
      </c>
      <c r="D15" s="59" t="s">
        <v>25</v>
      </c>
      <c r="E15" s="60">
        <f>I12</f>
        <v>12</v>
      </c>
      <c r="F15" s="61">
        <f>N12</f>
        <v>2</v>
      </c>
      <c r="G15" s="62" t="s">
        <v>25</v>
      </c>
      <c r="H15" s="64">
        <f>L12</f>
        <v>0</v>
      </c>
      <c r="I15" s="624"/>
      <c r="J15" s="625"/>
      <c r="K15" s="625"/>
      <c r="L15" s="625"/>
      <c r="M15" s="625"/>
      <c r="N15" s="626"/>
      <c r="O15" s="293">
        <f>'Spielplan Sonntag m U14'!$P41</f>
        <v>11</v>
      </c>
      <c r="P15" s="59" t="s">
        <v>25</v>
      </c>
      <c r="Q15" s="282">
        <f>'Spielplan Sonntag m U14'!$R41</f>
        <v>9</v>
      </c>
      <c r="R15" s="61">
        <f>'Spielplan Sonntag m U14'!$Y41</f>
        <v>2</v>
      </c>
      <c r="S15" s="62" t="s">
        <v>25</v>
      </c>
      <c r="T15" s="64">
        <f>'Spielplan Sonntag m U14'!$AA41</f>
        <v>0</v>
      </c>
      <c r="U15" s="65">
        <f>F15+R15</f>
        <v>4</v>
      </c>
      <c r="V15" s="76" t="s">
        <v>25</v>
      </c>
      <c r="W15" s="327">
        <f>H15+T15</f>
        <v>0</v>
      </c>
      <c r="X15" s="330"/>
      <c r="Y15" s="67"/>
      <c r="Z15" s="289"/>
      <c r="AA15" s="324"/>
      <c r="AB15" s="309"/>
      <c r="AC15" s="309">
        <f>U15*100000</f>
        <v>400000</v>
      </c>
      <c r="AD15" s="309">
        <f>(U15-W15)*1000000</f>
        <v>4000000</v>
      </c>
      <c r="AE15" s="310"/>
      <c r="AF15" s="309">
        <f>AE16+AD15+AC15+AB14+AA14</f>
        <v>44412047</v>
      </c>
      <c r="AG15" s="634"/>
    </row>
    <row r="16" spans="1:33" ht="16.5" customHeight="1" thickBot="1">
      <c r="A16" s="731"/>
      <c r="B16" s="619"/>
      <c r="C16" s="294">
        <f>K13</f>
        <v>0</v>
      </c>
      <c r="D16" s="292" t="s">
        <v>25</v>
      </c>
      <c r="E16" s="299">
        <f>I13</f>
        <v>0</v>
      </c>
      <c r="F16" s="68">
        <f>N13</f>
        <v>2</v>
      </c>
      <c r="G16" s="69" t="s">
        <v>25</v>
      </c>
      <c r="H16" s="77">
        <f>L13</f>
        <v>0</v>
      </c>
      <c r="I16" s="627"/>
      <c r="J16" s="628"/>
      <c r="K16" s="628"/>
      <c r="L16" s="628"/>
      <c r="M16" s="628"/>
      <c r="N16" s="629"/>
      <c r="O16" s="297">
        <f>'Spielplan Sonntag m U14'!$S41</f>
        <v>0</v>
      </c>
      <c r="P16" s="63" t="s">
        <v>25</v>
      </c>
      <c r="Q16" s="295">
        <f>'Spielplan Sonntag m U14'!$U41</f>
        <v>0</v>
      </c>
      <c r="R16" s="70">
        <f>'Spielplan Sonntag m U14'!$AB41</f>
        <v>2</v>
      </c>
      <c r="S16" s="71" t="s">
        <v>25</v>
      </c>
      <c r="T16" s="72">
        <f>'Spielplan Sonntag m U14'!$AD41</f>
        <v>0</v>
      </c>
      <c r="U16" s="637">
        <f>U14-W14</f>
        <v>12</v>
      </c>
      <c r="V16" s="638"/>
      <c r="W16" s="639"/>
      <c r="X16" s="332">
        <f>F16+R16</f>
        <v>4</v>
      </c>
      <c r="Y16" s="74" t="s">
        <v>25</v>
      </c>
      <c r="Z16" s="290">
        <f>H16+T16</f>
        <v>0</v>
      </c>
      <c r="AA16" s="325"/>
      <c r="AB16" s="311"/>
      <c r="AC16" s="311"/>
      <c r="AD16" s="311"/>
      <c r="AE16" s="312">
        <f>X16*10000000</f>
        <v>40000000</v>
      </c>
      <c r="AF16" s="311"/>
      <c r="AG16" s="635"/>
    </row>
    <row r="17" spans="1:33" ht="16.5" customHeight="1" thickTop="1">
      <c r="A17" s="729" t="s">
        <v>216</v>
      </c>
      <c r="B17" s="618" t="str">
        <f>'Gruppe C'!E28</f>
        <v>Niedersachsen</v>
      </c>
      <c r="C17" s="55">
        <f>Q11</f>
        <v>11</v>
      </c>
      <c r="D17" s="55" t="s">
        <v>25</v>
      </c>
      <c r="E17" s="298">
        <f>O11</f>
        <v>6</v>
      </c>
      <c r="F17" s="53">
        <f>T11</f>
        <v>22</v>
      </c>
      <c r="G17" s="54" t="s">
        <v>25</v>
      </c>
      <c r="H17" s="56">
        <f>R11</f>
        <v>13</v>
      </c>
      <c r="I17" s="55">
        <f>Q14</f>
        <v>9</v>
      </c>
      <c r="J17" s="55" t="s">
        <v>25</v>
      </c>
      <c r="K17" s="298">
        <f>O14</f>
        <v>11</v>
      </c>
      <c r="L17" s="53">
        <f>T14</f>
        <v>18</v>
      </c>
      <c r="M17" s="54" t="s">
        <v>25</v>
      </c>
      <c r="N17" s="56">
        <f>R14</f>
        <v>22</v>
      </c>
      <c r="O17" s="621"/>
      <c r="P17" s="622"/>
      <c r="Q17" s="622"/>
      <c r="R17" s="622"/>
      <c r="S17" s="622"/>
      <c r="T17" s="623"/>
      <c r="U17" s="81">
        <f>F17+L17</f>
        <v>40</v>
      </c>
      <c r="V17" s="75" t="s">
        <v>25</v>
      </c>
      <c r="W17" s="326">
        <f>H17+N17</f>
        <v>35</v>
      </c>
      <c r="X17" s="329"/>
      <c r="Y17" s="58"/>
      <c r="Z17" s="288"/>
      <c r="AA17" s="323">
        <f>U17</f>
        <v>40</v>
      </c>
      <c r="AB17" s="308">
        <f>(U17-W17)*1000</f>
        <v>5000</v>
      </c>
      <c r="AC17" s="308"/>
      <c r="AD17" s="308"/>
      <c r="AE17" s="308"/>
      <c r="AF17" s="308"/>
      <c r="AG17" s="633">
        <f>IF('Spielplan Sonntag m U14'!AB$41+'Spielplan Sonntag m U14'!AD$41=0,"",IF(AF18="","",RANK(AF18,AF$12:AF$19,0)))</f>
        <v>2</v>
      </c>
    </row>
    <row r="18" spans="1:33" ht="16.5" customHeight="1">
      <c r="A18" s="730"/>
      <c r="B18" s="619"/>
      <c r="C18" s="59">
        <f>Q12</f>
        <v>11</v>
      </c>
      <c r="D18" s="59" t="s">
        <v>25</v>
      </c>
      <c r="E18" s="60">
        <f>O12</f>
        <v>7</v>
      </c>
      <c r="F18" s="61">
        <f>T12</f>
        <v>2</v>
      </c>
      <c r="G18" s="62" t="s">
        <v>25</v>
      </c>
      <c r="H18" s="64">
        <f>R12</f>
        <v>0</v>
      </c>
      <c r="I18" s="59">
        <f>Q15</f>
        <v>9</v>
      </c>
      <c r="J18" s="59" t="s">
        <v>25</v>
      </c>
      <c r="K18" s="60">
        <f>O15</f>
        <v>11</v>
      </c>
      <c r="L18" s="61">
        <f>T15</f>
        <v>0</v>
      </c>
      <c r="M18" s="62" t="s">
        <v>25</v>
      </c>
      <c r="N18" s="64">
        <f>R15</f>
        <v>2</v>
      </c>
      <c r="O18" s="624"/>
      <c r="P18" s="625"/>
      <c r="Q18" s="625"/>
      <c r="R18" s="625"/>
      <c r="S18" s="625"/>
      <c r="T18" s="626"/>
      <c r="U18" s="65">
        <f>F18+L18</f>
        <v>2</v>
      </c>
      <c r="V18" s="76" t="s">
        <v>25</v>
      </c>
      <c r="W18" s="327">
        <f>H18+N18</f>
        <v>2</v>
      </c>
      <c r="X18" s="330"/>
      <c r="Y18" s="67"/>
      <c r="Z18" s="289"/>
      <c r="AA18" s="324"/>
      <c r="AB18" s="309"/>
      <c r="AC18" s="309">
        <f>U18*100000</f>
        <v>200000</v>
      </c>
      <c r="AD18" s="309">
        <f>(U18-W18)*1000000</f>
        <v>0</v>
      </c>
      <c r="AE18" s="310"/>
      <c r="AF18" s="309">
        <f>AE19+AD18+AC18+AB17+AA17</f>
        <v>20205040</v>
      </c>
      <c r="AG18" s="634"/>
    </row>
    <row r="19" spans="1:33" ht="16.5" customHeight="1" thickBot="1">
      <c r="A19" s="731"/>
      <c r="B19" s="620"/>
      <c r="C19" s="294">
        <f>Q13</f>
        <v>0</v>
      </c>
      <c r="D19" s="292" t="s">
        <v>25</v>
      </c>
      <c r="E19" s="299">
        <f>O13</f>
        <v>0</v>
      </c>
      <c r="F19" s="68">
        <f>T13</f>
        <v>2</v>
      </c>
      <c r="G19" s="69" t="s">
        <v>25</v>
      </c>
      <c r="H19" s="77">
        <f>R13</f>
        <v>0</v>
      </c>
      <c r="I19" s="294">
        <f>Q16</f>
        <v>0</v>
      </c>
      <c r="J19" s="292" t="s">
        <v>25</v>
      </c>
      <c r="K19" s="299">
        <f>O16</f>
        <v>0</v>
      </c>
      <c r="L19" s="68">
        <f>T16</f>
        <v>0</v>
      </c>
      <c r="M19" s="69" t="s">
        <v>25</v>
      </c>
      <c r="N19" s="77">
        <f>R16</f>
        <v>2</v>
      </c>
      <c r="O19" s="627"/>
      <c r="P19" s="628"/>
      <c r="Q19" s="628"/>
      <c r="R19" s="628"/>
      <c r="S19" s="628"/>
      <c r="T19" s="629"/>
      <c r="U19" s="637">
        <f>U17-W17</f>
        <v>5</v>
      </c>
      <c r="V19" s="638"/>
      <c r="W19" s="639"/>
      <c r="X19" s="332">
        <f>F19+L19</f>
        <v>2</v>
      </c>
      <c r="Y19" s="74" t="s">
        <v>25</v>
      </c>
      <c r="Z19" s="290">
        <f>H19+N19</f>
        <v>2</v>
      </c>
      <c r="AA19" s="325"/>
      <c r="AB19" s="311"/>
      <c r="AC19" s="311"/>
      <c r="AD19" s="311"/>
      <c r="AE19" s="312">
        <f>X19*10000000</f>
        <v>20000000</v>
      </c>
      <c r="AF19" s="311"/>
      <c r="AG19" s="635"/>
    </row>
    <row r="20" spans="21:33" s="26" customFormat="1" ht="19.5" customHeight="1" thickTop="1">
      <c r="U20" s="78"/>
      <c r="V20" s="78"/>
      <c r="W20" s="78"/>
      <c r="X20" s="78"/>
      <c r="Y20" s="78"/>
      <c r="Z20" s="318"/>
      <c r="AA20" s="317"/>
      <c r="AB20" s="317"/>
      <c r="AC20" s="317"/>
      <c r="AD20" s="317"/>
      <c r="AE20" s="317"/>
      <c r="AF20" s="317"/>
      <c r="AG20" s="319"/>
    </row>
    <row r="21" spans="2:33" s="28" customFormat="1" ht="23.25" customHeight="1">
      <c r="B21" s="636" t="s">
        <v>200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</row>
    <row r="22" spans="2:33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78"/>
      <c r="T22" s="26"/>
      <c r="U22" s="26"/>
      <c r="V22" s="26"/>
      <c r="W22" s="26"/>
      <c r="X22" s="40"/>
      <c r="Y22" s="40"/>
      <c r="Z22" s="40"/>
      <c r="AA22" s="315"/>
      <c r="AB22" s="316"/>
      <c r="AC22" s="316"/>
      <c r="AD22" s="316"/>
      <c r="AE22" s="313"/>
      <c r="AF22" s="316"/>
      <c r="AG22" s="320"/>
    </row>
    <row r="23" spans="2:33" ht="30" customHeight="1">
      <c r="B23" s="26"/>
      <c r="C23" s="321" t="s">
        <v>50</v>
      </c>
      <c r="D23" s="26"/>
      <c r="E23" s="26"/>
      <c r="F23" s="617" t="str">
        <f>IF(AG$11=1,B$11,IF(AG$14=1,B$14,IF(AG$17=1,B$17,"")))</f>
        <v>Schwaben</v>
      </c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313"/>
      <c r="AB23" s="313"/>
      <c r="AC23" s="313"/>
      <c r="AD23" s="313"/>
      <c r="AE23" s="313"/>
      <c r="AF23" s="313"/>
      <c r="AG23" s="320"/>
    </row>
    <row r="24" spans="2:33" ht="30" customHeight="1">
      <c r="B24" s="26"/>
      <c r="C24" s="321" t="s">
        <v>52</v>
      </c>
      <c r="D24" s="26"/>
      <c r="E24" s="26"/>
      <c r="F24" s="617" t="str">
        <f>IF(AG$11=2,B$11,IF(AG$14=2,B$14,IF(AG$17=2,B$17,"")))</f>
        <v>Niedersachsen</v>
      </c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314"/>
      <c r="AB24" s="313"/>
      <c r="AC24" s="313"/>
      <c r="AD24" s="313"/>
      <c r="AE24" s="40"/>
      <c r="AF24" s="313"/>
      <c r="AG24" s="320"/>
    </row>
    <row r="25" spans="2:33" ht="30" customHeight="1">
      <c r="B25" s="26"/>
      <c r="C25" s="321" t="s">
        <v>54</v>
      </c>
      <c r="D25" s="26"/>
      <c r="E25" s="26"/>
      <c r="F25" s="617" t="str">
        <f>IF(AG$11=3,B$11,IF(AG$14=3,B$14,IF(AG$17=3,B$17,"")))</f>
        <v>Baden</v>
      </c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315"/>
      <c r="AB25" s="316"/>
      <c r="AC25" s="316"/>
      <c r="AD25" s="316"/>
      <c r="AE25" s="313"/>
      <c r="AF25" s="316"/>
      <c r="AG25" s="320"/>
    </row>
    <row r="26" spans="2:33" ht="30" customHeight="1">
      <c r="B26" s="26"/>
      <c r="C26" s="321"/>
      <c r="D26" s="26"/>
      <c r="E26" s="26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315"/>
      <c r="AB26" s="316"/>
      <c r="AC26" s="316"/>
      <c r="AD26" s="316"/>
      <c r="AE26" s="313"/>
      <c r="AF26" s="316"/>
      <c r="AG26" s="320"/>
    </row>
    <row r="27" spans="2:33" ht="30" customHeight="1">
      <c r="B27" s="26"/>
      <c r="C27" s="321"/>
      <c r="D27" s="26"/>
      <c r="E27" s="26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315"/>
      <c r="AB27" s="316"/>
      <c r="AC27" s="316"/>
      <c r="AD27" s="316"/>
      <c r="AE27" s="313"/>
      <c r="AF27" s="316"/>
      <c r="AG27" s="320"/>
    </row>
  </sheetData>
  <sheetProtection/>
  <mergeCells count="50">
    <mergeCell ref="A1:AG1"/>
    <mergeCell ref="A3:AG3"/>
    <mergeCell ref="E4:O4"/>
    <mergeCell ref="U4:W4"/>
    <mergeCell ref="B5:Q5"/>
    <mergeCell ref="U5:AE5"/>
    <mergeCell ref="Q4:T4"/>
    <mergeCell ref="A7:B10"/>
    <mergeCell ref="C7:H7"/>
    <mergeCell ref="I7:N7"/>
    <mergeCell ref="O7:T7"/>
    <mergeCell ref="C8:H10"/>
    <mergeCell ref="I8:N10"/>
    <mergeCell ref="O8:T10"/>
    <mergeCell ref="U8:W8"/>
    <mergeCell ref="AG8:AG10"/>
    <mergeCell ref="U9:W9"/>
    <mergeCell ref="U10:W10"/>
    <mergeCell ref="X10:Z10"/>
    <mergeCell ref="A11:A13"/>
    <mergeCell ref="B11:B13"/>
    <mergeCell ref="C11:E11"/>
    <mergeCell ref="F11:H11"/>
    <mergeCell ref="AG11:AG13"/>
    <mergeCell ref="C12:E12"/>
    <mergeCell ref="F12:H12"/>
    <mergeCell ref="C13:E13"/>
    <mergeCell ref="F13:H13"/>
    <mergeCell ref="U13:W13"/>
    <mergeCell ref="A14:A16"/>
    <mergeCell ref="B14:B16"/>
    <mergeCell ref="I14:N16"/>
    <mergeCell ref="U25:Z25"/>
    <mergeCell ref="AG14:AG16"/>
    <mergeCell ref="U16:W16"/>
    <mergeCell ref="A17:A19"/>
    <mergeCell ref="B17:B19"/>
    <mergeCell ref="O17:T19"/>
    <mergeCell ref="AG17:AG19"/>
    <mergeCell ref="U19:W19"/>
    <mergeCell ref="F26:T26"/>
    <mergeCell ref="U26:Z26"/>
    <mergeCell ref="F27:T27"/>
    <mergeCell ref="U27:Z27"/>
    <mergeCell ref="B21:AG21"/>
    <mergeCell ref="F23:T23"/>
    <mergeCell ref="U23:Z23"/>
    <mergeCell ref="F24:T24"/>
    <mergeCell ref="U24:Z24"/>
    <mergeCell ref="F25:T2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PageLayoutView="0" workbookViewId="0" topLeftCell="A13">
      <selection activeCell="A1" sqref="A1:AG1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6.7109375" style="0" customWidth="1"/>
    <col min="4" max="4" width="0.85546875" style="0" customWidth="1"/>
    <col min="5" max="6" width="6.7109375" style="0" customWidth="1"/>
    <col min="7" max="7" width="0.85546875" style="0" customWidth="1"/>
    <col min="8" max="9" width="6.7109375" style="0" customWidth="1"/>
    <col min="10" max="10" width="0.85546875" style="0" customWidth="1"/>
    <col min="11" max="12" width="6.7109375" style="0" customWidth="1"/>
    <col min="13" max="13" width="0.85546875" style="0" customWidth="1"/>
    <col min="14" max="15" width="6.7109375" style="0" customWidth="1"/>
    <col min="16" max="16" width="0.85546875" style="0" customWidth="1"/>
    <col min="17" max="18" width="6.7109375" style="0" customWidth="1"/>
    <col min="19" max="19" width="1.1484375" style="0" customWidth="1"/>
    <col min="20" max="20" width="6.7109375" style="0" customWidth="1"/>
    <col min="21" max="21" width="5.7109375" style="0" customWidth="1"/>
    <col min="22" max="22" width="0.85546875" style="0" customWidth="1"/>
    <col min="23" max="24" width="5.7109375" style="0" customWidth="1"/>
    <col min="25" max="25" width="0.85546875" style="0" customWidth="1"/>
    <col min="26" max="26" width="5.7109375" style="0" customWidth="1"/>
    <col min="27" max="28" width="10.7109375" style="300" hidden="1" customWidth="1"/>
    <col min="29" max="29" width="10.7109375" style="301" hidden="1" customWidth="1"/>
    <col min="30" max="31" width="15.7109375" style="300" hidden="1" customWidth="1"/>
    <col min="32" max="32" width="15.7109375" style="301" hidden="1" customWidth="1"/>
    <col min="33" max="33" width="9.7109375" style="0" customWidth="1"/>
  </cols>
  <sheetData>
    <row r="1" spans="1:33" ht="30" customHeight="1">
      <c r="A1" s="548" t="s">
        <v>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</row>
    <row r="2" ht="8.25" customHeight="1"/>
    <row r="3" spans="1:33" ht="28.5" customHeight="1">
      <c r="A3" s="579" t="s">
        <v>1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</row>
    <row r="4" spans="3:33" ht="23.25" customHeight="1">
      <c r="C4" s="3"/>
      <c r="D4" s="3"/>
      <c r="E4" s="550" t="str">
        <f>'Spielplan Samstag m U14'!A6</f>
        <v>Kellinghusen</v>
      </c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1">
        <f>Abschlußtabelle!F7</f>
        <v>42267</v>
      </c>
      <c r="Q4" s="551"/>
      <c r="R4" s="551"/>
      <c r="S4" s="551"/>
      <c r="T4" s="551"/>
      <c r="U4" s="576"/>
      <c r="V4" s="576"/>
      <c r="W4" s="576"/>
      <c r="X4" s="5"/>
      <c r="Y4" s="5"/>
      <c r="Z4" s="5"/>
      <c r="AA4" s="302"/>
      <c r="AB4" s="302"/>
      <c r="AC4" s="303"/>
      <c r="AD4" s="302"/>
      <c r="AE4" s="302"/>
      <c r="AF4" s="303"/>
      <c r="AG4" s="3"/>
    </row>
    <row r="5" spans="2:32" ht="18.75" customHeight="1"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24"/>
      <c r="S5" s="24"/>
      <c r="T5" s="24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/>
    </row>
    <row r="6" spans="3:21" ht="24.75" customHeight="1" thickBot="1">
      <c r="C6" s="501" t="str">
        <f>'Spielplan Samstag m U14'!H11</f>
        <v>männliche Jugend U 14</v>
      </c>
      <c r="J6" s="501"/>
      <c r="K6" s="501"/>
      <c r="L6" s="501"/>
      <c r="M6" s="501"/>
      <c r="N6" s="501"/>
      <c r="O6" s="511" t="s">
        <v>203</v>
      </c>
      <c r="P6" s="501"/>
      <c r="Q6" s="501"/>
      <c r="R6" s="501"/>
      <c r="S6" s="501"/>
      <c r="T6" s="501"/>
      <c r="U6" s="510"/>
    </row>
    <row r="7" spans="1:21" ht="24.75" customHeight="1" thickBot="1" thickTop="1">
      <c r="A7" s="738" t="s">
        <v>16</v>
      </c>
      <c r="B7" s="739"/>
      <c r="C7" s="732" t="str">
        <f>A11</f>
        <v>3.A</v>
      </c>
      <c r="D7" s="733"/>
      <c r="E7" s="733"/>
      <c r="F7" s="733"/>
      <c r="G7" s="733"/>
      <c r="H7" s="734"/>
      <c r="I7" s="732" t="str">
        <f>A14</f>
        <v>3.B</v>
      </c>
      <c r="J7" s="733"/>
      <c r="K7" s="733"/>
      <c r="L7" s="733"/>
      <c r="M7" s="733"/>
      <c r="N7" s="734"/>
      <c r="O7" s="735" t="str">
        <f>A17</f>
        <v>3.C</v>
      </c>
      <c r="P7" s="736"/>
      <c r="Q7" s="736"/>
      <c r="R7" s="736"/>
      <c r="S7" s="736"/>
      <c r="T7" s="737"/>
      <c r="U7" s="510"/>
    </row>
    <row r="8" spans="1:33" ht="16.5" customHeight="1" thickTop="1">
      <c r="A8" s="740"/>
      <c r="B8" s="741"/>
      <c r="C8" s="590" t="str">
        <f>B11</f>
        <v>Westfalen</v>
      </c>
      <c r="D8" s="591"/>
      <c r="E8" s="591"/>
      <c r="F8" s="591"/>
      <c r="G8" s="591"/>
      <c r="H8" s="592"/>
      <c r="I8" s="590" t="str">
        <f>B14</f>
        <v>Sachsen</v>
      </c>
      <c r="J8" s="591"/>
      <c r="K8" s="591"/>
      <c r="L8" s="591"/>
      <c r="M8" s="591"/>
      <c r="N8" s="592"/>
      <c r="O8" s="599" t="str">
        <f>B17</f>
        <v>Bayern</v>
      </c>
      <c r="P8" s="600"/>
      <c r="Q8" s="600"/>
      <c r="R8" s="600"/>
      <c r="S8" s="600"/>
      <c r="T8" s="601"/>
      <c r="U8" s="580" t="s">
        <v>45</v>
      </c>
      <c r="V8" s="581"/>
      <c r="W8" s="582"/>
      <c r="X8" s="328"/>
      <c r="Y8" s="284"/>
      <c r="Z8" s="285"/>
      <c r="AA8" s="304" t="s">
        <v>110</v>
      </c>
      <c r="AB8" s="304" t="s">
        <v>111</v>
      </c>
      <c r="AC8" s="305" t="s">
        <v>112</v>
      </c>
      <c r="AD8" s="304" t="s">
        <v>113</v>
      </c>
      <c r="AE8" s="304" t="s">
        <v>114</v>
      </c>
      <c r="AF8" s="305"/>
      <c r="AG8" s="630" t="s">
        <v>46</v>
      </c>
    </row>
    <row r="9" spans="1:33" ht="16.5" customHeight="1">
      <c r="A9" s="740"/>
      <c r="B9" s="741"/>
      <c r="C9" s="593"/>
      <c r="D9" s="594"/>
      <c r="E9" s="594"/>
      <c r="F9" s="594"/>
      <c r="G9" s="594"/>
      <c r="H9" s="595"/>
      <c r="I9" s="593"/>
      <c r="J9" s="594"/>
      <c r="K9" s="594"/>
      <c r="L9" s="594"/>
      <c r="M9" s="594"/>
      <c r="N9" s="595"/>
      <c r="O9" s="602"/>
      <c r="P9" s="603"/>
      <c r="Q9" s="603"/>
      <c r="R9" s="603"/>
      <c r="S9" s="603"/>
      <c r="T9" s="604"/>
      <c r="U9" s="583" t="s">
        <v>21</v>
      </c>
      <c r="V9" s="584"/>
      <c r="W9" s="585"/>
      <c r="X9" s="287"/>
      <c r="Y9" s="51"/>
      <c r="Z9" s="286"/>
      <c r="AA9" s="306" t="s">
        <v>115</v>
      </c>
      <c r="AB9" s="306" t="s">
        <v>115</v>
      </c>
      <c r="AC9" s="307" t="s">
        <v>92</v>
      </c>
      <c r="AD9" s="306" t="s">
        <v>92</v>
      </c>
      <c r="AE9" s="306" t="s">
        <v>22</v>
      </c>
      <c r="AF9" s="307" t="s">
        <v>46</v>
      </c>
      <c r="AG9" s="631"/>
    </row>
    <row r="10" spans="1:33" ht="16.5" customHeight="1" thickBot="1">
      <c r="A10" s="742"/>
      <c r="B10" s="743"/>
      <c r="C10" s="596"/>
      <c r="D10" s="597"/>
      <c r="E10" s="597"/>
      <c r="F10" s="597"/>
      <c r="G10" s="597"/>
      <c r="H10" s="598"/>
      <c r="I10" s="596"/>
      <c r="J10" s="597"/>
      <c r="K10" s="597"/>
      <c r="L10" s="597"/>
      <c r="M10" s="597"/>
      <c r="N10" s="598"/>
      <c r="O10" s="605"/>
      <c r="P10" s="606"/>
      <c r="Q10" s="606"/>
      <c r="R10" s="606"/>
      <c r="S10" s="606"/>
      <c r="T10" s="607"/>
      <c r="U10" s="583" t="s">
        <v>109</v>
      </c>
      <c r="V10" s="584"/>
      <c r="W10" s="585"/>
      <c r="X10" s="586" t="s">
        <v>22</v>
      </c>
      <c r="Y10" s="587"/>
      <c r="Z10" s="588"/>
      <c r="AA10" s="306" t="s">
        <v>116</v>
      </c>
      <c r="AB10" s="306" t="s">
        <v>117</v>
      </c>
      <c r="AC10" s="307" t="s">
        <v>116</v>
      </c>
      <c r="AD10" s="306" t="s">
        <v>117</v>
      </c>
      <c r="AE10" s="306"/>
      <c r="AF10" s="307" t="s">
        <v>118</v>
      </c>
      <c r="AG10" s="632"/>
    </row>
    <row r="11" spans="1:33" ht="16.5" customHeight="1" thickTop="1">
      <c r="A11" s="729" t="s">
        <v>205</v>
      </c>
      <c r="B11" s="593" t="str">
        <f>'Gruppe A'!E27</f>
        <v>Westfalen</v>
      </c>
      <c r="C11" s="608" t="s">
        <v>47</v>
      </c>
      <c r="D11" s="609"/>
      <c r="E11" s="609"/>
      <c r="F11" s="609" t="s">
        <v>45</v>
      </c>
      <c r="G11" s="609"/>
      <c r="H11" s="610"/>
      <c r="I11" s="53">
        <f>'Spielplan Sonntag m U14'!$M14</f>
        <v>11</v>
      </c>
      <c r="J11" s="54" t="s">
        <v>25</v>
      </c>
      <c r="K11" s="283">
        <f>'Spielplan Sonntag m U14'!$O14</f>
        <v>9</v>
      </c>
      <c r="L11" s="53">
        <f>'Spielplan Sonntag m U14'!$V14</f>
        <v>31</v>
      </c>
      <c r="M11" s="54" t="s">
        <v>25</v>
      </c>
      <c r="N11" s="56">
        <f>'Spielplan Sonntag m U14'!$X14</f>
        <v>27</v>
      </c>
      <c r="O11" s="53">
        <f>'Spielplan Sonntag m U14'!$M18</f>
        <v>7</v>
      </c>
      <c r="P11" s="54" t="s">
        <v>25</v>
      </c>
      <c r="Q11" s="283">
        <f>'Spielplan Sonntag m U14'!$O18</f>
        <v>11</v>
      </c>
      <c r="R11" s="53">
        <f>'Spielplan Sonntag m U14'!$V18</f>
        <v>14</v>
      </c>
      <c r="S11" s="54" t="s">
        <v>25</v>
      </c>
      <c r="T11" s="56">
        <f>'Spielplan Sonntag m U14'!$X18</f>
        <v>22</v>
      </c>
      <c r="U11" s="81">
        <f>L11+R11</f>
        <v>45</v>
      </c>
      <c r="V11" s="57" t="s">
        <v>25</v>
      </c>
      <c r="W11" s="326">
        <f>N11+T11</f>
        <v>49</v>
      </c>
      <c r="X11" s="329"/>
      <c r="Y11" s="58"/>
      <c r="Z11" s="288"/>
      <c r="AA11" s="323">
        <f>U11</f>
        <v>45</v>
      </c>
      <c r="AB11" s="308">
        <f>(U11-W11)*1000</f>
        <v>-4000</v>
      </c>
      <c r="AC11" s="308"/>
      <c r="AD11" s="308"/>
      <c r="AE11" s="308"/>
      <c r="AF11" s="308"/>
      <c r="AG11" s="633">
        <f>IF('Spielplan Sonntag m U14'!AB$22+'Spielplan Sonntag m U14'!AD$22=0,"",IF(AF12="","",RANK(AF12,AF$12:AF$19,0)))</f>
        <v>2</v>
      </c>
    </row>
    <row r="12" spans="1:33" ht="16.5" customHeight="1">
      <c r="A12" s="730"/>
      <c r="B12" s="593"/>
      <c r="C12" s="611" t="s">
        <v>48</v>
      </c>
      <c r="D12" s="612"/>
      <c r="E12" s="612"/>
      <c r="F12" s="612" t="s">
        <v>21</v>
      </c>
      <c r="G12" s="612"/>
      <c r="H12" s="613"/>
      <c r="I12" s="293">
        <f>'Spielplan Sonntag m U14'!$P14</f>
        <v>9</v>
      </c>
      <c r="J12" s="59" t="s">
        <v>25</v>
      </c>
      <c r="K12" s="282">
        <f>'Spielplan Sonntag m U14'!$R14</f>
        <v>11</v>
      </c>
      <c r="L12" s="61">
        <f>'Spielplan Sonntag m U14'!$Y14</f>
        <v>2</v>
      </c>
      <c r="M12" s="62" t="s">
        <v>25</v>
      </c>
      <c r="N12" s="64">
        <f>'Spielplan Sonntag m U14'!$AA14</f>
        <v>1</v>
      </c>
      <c r="O12" s="293">
        <f>'Spielplan Sonntag m U14'!$P18</f>
        <v>7</v>
      </c>
      <c r="P12" s="59" t="s">
        <v>25</v>
      </c>
      <c r="Q12" s="282">
        <f>'Spielplan Sonntag m U14'!$R18</f>
        <v>11</v>
      </c>
      <c r="R12" s="61">
        <f>'Spielplan Sonntag m U14'!$Y18</f>
        <v>0</v>
      </c>
      <c r="S12" s="62" t="s">
        <v>25</v>
      </c>
      <c r="T12" s="64">
        <f>'Spielplan Sonntag m U14'!$AA18</f>
        <v>2</v>
      </c>
      <c r="U12" s="65">
        <f>L12+R12</f>
        <v>2</v>
      </c>
      <c r="V12" s="66" t="s">
        <v>25</v>
      </c>
      <c r="W12" s="327">
        <f>N12+T12</f>
        <v>3</v>
      </c>
      <c r="X12" s="330"/>
      <c r="Y12" s="67"/>
      <c r="Z12" s="289"/>
      <c r="AA12" s="324"/>
      <c r="AB12" s="309"/>
      <c r="AC12" s="309">
        <f>U12*100000</f>
        <v>200000</v>
      </c>
      <c r="AD12" s="309">
        <f>(U12-W12)*1000000</f>
        <v>-1000000</v>
      </c>
      <c r="AE12" s="310"/>
      <c r="AF12" s="309">
        <f>AE13+AD12+AC12+AB11+AA11</f>
        <v>19196045</v>
      </c>
      <c r="AG12" s="634"/>
    </row>
    <row r="13" spans="1:33" ht="16.5" customHeight="1" thickBot="1">
      <c r="A13" s="731"/>
      <c r="B13" s="593"/>
      <c r="C13" s="614" t="s">
        <v>49</v>
      </c>
      <c r="D13" s="615"/>
      <c r="E13" s="615"/>
      <c r="F13" s="615" t="s">
        <v>22</v>
      </c>
      <c r="G13" s="615"/>
      <c r="H13" s="616"/>
      <c r="I13" s="297">
        <f>'Spielplan Sonntag m U14'!$S14</f>
        <v>11</v>
      </c>
      <c r="J13" s="63" t="s">
        <v>25</v>
      </c>
      <c r="K13" s="295">
        <f>'Spielplan Sonntag m U14'!$U14</f>
        <v>7</v>
      </c>
      <c r="L13" s="70">
        <f>'Spielplan Sonntag m U14'!$AB14</f>
        <v>2</v>
      </c>
      <c r="M13" s="71" t="s">
        <v>25</v>
      </c>
      <c r="N13" s="72">
        <f>'Spielplan Sonntag m U14'!$AD14</f>
        <v>0</v>
      </c>
      <c r="O13" s="297">
        <f>'Spielplan Sonntag m U14'!$S18</f>
        <v>0</v>
      </c>
      <c r="P13" s="63" t="s">
        <v>25</v>
      </c>
      <c r="Q13" s="295">
        <f>'Spielplan Sonntag m U14'!$U18</f>
        <v>0</v>
      </c>
      <c r="R13" s="70">
        <f>'Spielplan Sonntag m U14'!$AB18</f>
        <v>0</v>
      </c>
      <c r="S13" s="71" t="s">
        <v>25</v>
      </c>
      <c r="T13" s="72">
        <f>'Spielplan Sonntag m U14'!$AD18</f>
        <v>2</v>
      </c>
      <c r="U13" s="637">
        <f>U11-W11</f>
        <v>-4</v>
      </c>
      <c r="V13" s="638"/>
      <c r="W13" s="639"/>
      <c r="X13" s="331">
        <f>L13+R13</f>
        <v>2</v>
      </c>
      <c r="Y13" s="263" t="s">
        <v>25</v>
      </c>
      <c r="Z13" s="296">
        <f>N13+T13</f>
        <v>2</v>
      </c>
      <c r="AA13" s="325"/>
      <c r="AB13" s="311"/>
      <c r="AC13" s="311"/>
      <c r="AD13" s="311"/>
      <c r="AE13" s="312">
        <f>X13*10000000</f>
        <v>20000000</v>
      </c>
      <c r="AF13" s="311"/>
      <c r="AG13" s="635"/>
    </row>
    <row r="14" spans="1:33" ht="16.5" customHeight="1" thickTop="1">
      <c r="A14" s="729" t="s">
        <v>206</v>
      </c>
      <c r="B14" s="618" t="str">
        <f>'Gruppe B'!E27</f>
        <v>Sachsen</v>
      </c>
      <c r="C14" s="55">
        <f>K11</f>
        <v>9</v>
      </c>
      <c r="D14" s="55" t="s">
        <v>25</v>
      </c>
      <c r="E14" s="298">
        <f>I11</f>
        <v>11</v>
      </c>
      <c r="F14" s="53">
        <f>N11</f>
        <v>27</v>
      </c>
      <c r="G14" s="54" t="s">
        <v>25</v>
      </c>
      <c r="H14" s="56">
        <f>L11</f>
        <v>31</v>
      </c>
      <c r="I14" s="621"/>
      <c r="J14" s="622"/>
      <c r="K14" s="622"/>
      <c r="L14" s="622"/>
      <c r="M14" s="622"/>
      <c r="N14" s="623"/>
      <c r="O14" s="53">
        <f>'Spielplan Sonntag m U14'!$M22</f>
        <v>12</v>
      </c>
      <c r="P14" s="54" t="s">
        <v>25</v>
      </c>
      <c r="Q14" s="283">
        <f>'Spielplan Sonntag m U14'!$O22</f>
        <v>10</v>
      </c>
      <c r="R14" s="53">
        <f>'Spielplan Sonntag m U14'!$V22</f>
        <v>18</v>
      </c>
      <c r="S14" s="54" t="s">
        <v>25</v>
      </c>
      <c r="T14" s="56">
        <f>'Spielplan Sonntag m U14'!$X22</f>
        <v>32</v>
      </c>
      <c r="U14" s="81">
        <f>F14+R14</f>
        <v>45</v>
      </c>
      <c r="V14" s="75" t="s">
        <v>25</v>
      </c>
      <c r="W14" s="326">
        <f>H14+T14</f>
        <v>63</v>
      </c>
      <c r="X14" s="329"/>
      <c r="Y14" s="58"/>
      <c r="Z14" s="288"/>
      <c r="AA14" s="323">
        <f>U14</f>
        <v>45</v>
      </c>
      <c r="AB14" s="308">
        <f>(U14-W14)*1000</f>
        <v>-18000</v>
      </c>
      <c r="AC14" s="308"/>
      <c r="AD14" s="308"/>
      <c r="AE14" s="308"/>
      <c r="AF14" s="308"/>
      <c r="AG14" s="633">
        <f>IF('Spielplan Sonntag m U14'!AB$22+'Spielplan Sonntag m U14'!AD$22=0,"",IF(AF15="","",RANK(AF15,AF$12:AF$19,0)))</f>
        <v>3</v>
      </c>
    </row>
    <row r="15" spans="1:33" ht="16.5" customHeight="1">
      <c r="A15" s="730"/>
      <c r="B15" s="619"/>
      <c r="C15" s="59">
        <f>K12</f>
        <v>11</v>
      </c>
      <c r="D15" s="59" t="s">
        <v>25</v>
      </c>
      <c r="E15" s="60">
        <f>I12</f>
        <v>9</v>
      </c>
      <c r="F15" s="61">
        <f>N12</f>
        <v>1</v>
      </c>
      <c r="G15" s="62" t="s">
        <v>25</v>
      </c>
      <c r="H15" s="64">
        <f>L12</f>
        <v>2</v>
      </c>
      <c r="I15" s="624"/>
      <c r="J15" s="625"/>
      <c r="K15" s="625"/>
      <c r="L15" s="625"/>
      <c r="M15" s="625"/>
      <c r="N15" s="626"/>
      <c r="O15" s="293">
        <f>'Spielplan Sonntag m U14'!$P22</f>
        <v>3</v>
      </c>
      <c r="P15" s="59" t="s">
        <v>25</v>
      </c>
      <c r="Q15" s="282">
        <f>'Spielplan Sonntag m U14'!$R22</f>
        <v>11</v>
      </c>
      <c r="R15" s="61">
        <f>'Spielplan Sonntag m U14'!$Y22</f>
        <v>1</v>
      </c>
      <c r="S15" s="62" t="s">
        <v>25</v>
      </c>
      <c r="T15" s="64">
        <f>'Spielplan Sonntag m U14'!$AA22</f>
        <v>2</v>
      </c>
      <c r="U15" s="65">
        <f>F15+R15</f>
        <v>2</v>
      </c>
      <c r="V15" s="76" t="s">
        <v>25</v>
      </c>
      <c r="W15" s="327">
        <f>H15+T15</f>
        <v>4</v>
      </c>
      <c r="X15" s="330"/>
      <c r="Y15" s="67"/>
      <c r="Z15" s="289"/>
      <c r="AA15" s="324"/>
      <c r="AB15" s="309"/>
      <c r="AC15" s="309">
        <f>U15*100000</f>
        <v>200000</v>
      </c>
      <c r="AD15" s="309">
        <f>(U15-W15)*1000000</f>
        <v>-2000000</v>
      </c>
      <c r="AE15" s="310"/>
      <c r="AF15" s="309">
        <f>AE16+AD15+AC15+AB14+AA14</f>
        <v>-1817955</v>
      </c>
      <c r="AG15" s="634"/>
    </row>
    <row r="16" spans="1:33" ht="16.5" customHeight="1" thickBot="1">
      <c r="A16" s="731"/>
      <c r="B16" s="619"/>
      <c r="C16" s="294">
        <f>K13</f>
        <v>7</v>
      </c>
      <c r="D16" s="292" t="s">
        <v>25</v>
      </c>
      <c r="E16" s="299">
        <f>I13</f>
        <v>11</v>
      </c>
      <c r="F16" s="68">
        <f>N13</f>
        <v>0</v>
      </c>
      <c r="G16" s="69" t="s">
        <v>25</v>
      </c>
      <c r="H16" s="77">
        <f>L13</f>
        <v>2</v>
      </c>
      <c r="I16" s="627"/>
      <c r="J16" s="628"/>
      <c r="K16" s="628"/>
      <c r="L16" s="628"/>
      <c r="M16" s="628"/>
      <c r="N16" s="629"/>
      <c r="O16" s="297">
        <f>'Spielplan Sonntag m U14'!$S22</f>
        <v>3</v>
      </c>
      <c r="P16" s="63" t="s">
        <v>25</v>
      </c>
      <c r="Q16" s="295">
        <f>'Spielplan Sonntag m U14'!$U22</f>
        <v>11</v>
      </c>
      <c r="R16" s="70">
        <f>'Spielplan Sonntag m U14'!$AB22</f>
        <v>0</v>
      </c>
      <c r="S16" s="71" t="s">
        <v>25</v>
      </c>
      <c r="T16" s="72">
        <f>'Spielplan Sonntag m U14'!$AD22</f>
        <v>2</v>
      </c>
      <c r="U16" s="637">
        <f>U14-W14</f>
        <v>-18</v>
      </c>
      <c r="V16" s="638"/>
      <c r="W16" s="639"/>
      <c r="X16" s="332">
        <f>F16+R16</f>
        <v>0</v>
      </c>
      <c r="Y16" s="74" t="s">
        <v>25</v>
      </c>
      <c r="Z16" s="290">
        <f>H16+T16</f>
        <v>4</v>
      </c>
      <c r="AA16" s="325"/>
      <c r="AB16" s="311"/>
      <c r="AC16" s="311"/>
      <c r="AD16" s="311"/>
      <c r="AE16" s="312">
        <f>X16*10000000</f>
        <v>0</v>
      </c>
      <c r="AF16" s="311"/>
      <c r="AG16" s="635"/>
    </row>
    <row r="17" spans="1:33" ht="16.5" customHeight="1" thickTop="1">
      <c r="A17" s="729" t="s">
        <v>207</v>
      </c>
      <c r="B17" s="618" t="str">
        <f>'Gruppe C'!E30</f>
        <v>Bayern</v>
      </c>
      <c r="C17" s="55">
        <f>Q11</f>
        <v>11</v>
      </c>
      <c r="D17" s="55" t="s">
        <v>25</v>
      </c>
      <c r="E17" s="298">
        <f>O11</f>
        <v>7</v>
      </c>
      <c r="F17" s="53">
        <f>T11</f>
        <v>22</v>
      </c>
      <c r="G17" s="54" t="s">
        <v>25</v>
      </c>
      <c r="H17" s="56">
        <f>R11</f>
        <v>14</v>
      </c>
      <c r="I17" s="55">
        <f>Q14</f>
        <v>10</v>
      </c>
      <c r="J17" s="55" t="s">
        <v>25</v>
      </c>
      <c r="K17" s="298">
        <f>O14</f>
        <v>12</v>
      </c>
      <c r="L17" s="53">
        <f>T14</f>
        <v>32</v>
      </c>
      <c r="M17" s="54" t="s">
        <v>25</v>
      </c>
      <c r="N17" s="56">
        <f>R14</f>
        <v>18</v>
      </c>
      <c r="O17" s="621"/>
      <c r="P17" s="622"/>
      <c r="Q17" s="622"/>
      <c r="R17" s="622"/>
      <c r="S17" s="622"/>
      <c r="T17" s="623"/>
      <c r="U17" s="81">
        <f>F17+L17</f>
        <v>54</v>
      </c>
      <c r="V17" s="75" t="s">
        <v>25</v>
      </c>
      <c r="W17" s="326">
        <f>H17+N17</f>
        <v>32</v>
      </c>
      <c r="X17" s="329"/>
      <c r="Y17" s="58"/>
      <c r="Z17" s="288"/>
      <c r="AA17" s="323">
        <f>U17</f>
        <v>54</v>
      </c>
      <c r="AB17" s="308">
        <f>(U17-W17)*1000</f>
        <v>22000</v>
      </c>
      <c r="AC17" s="308"/>
      <c r="AD17" s="308"/>
      <c r="AE17" s="308"/>
      <c r="AF17" s="308"/>
      <c r="AG17" s="633">
        <f>IF('Spielplan Sonntag m U14'!AB$22+'Spielplan Sonntag m U14'!AD$22=0,"",IF(AF18="","",RANK(AF18,AF$12:AF$19,0)))</f>
        <v>1</v>
      </c>
    </row>
    <row r="18" spans="1:33" ht="16.5" customHeight="1">
      <c r="A18" s="730"/>
      <c r="B18" s="619"/>
      <c r="C18" s="59">
        <f>Q12</f>
        <v>11</v>
      </c>
      <c r="D18" s="59" t="s">
        <v>25</v>
      </c>
      <c r="E18" s="60">
        <f>O12</f>
        <v>7</v>
      </c>
      <c r="F18" s="61">
        <f>T12</f>
        <v>2</v>
      </c>
      <c r="G18" s="62" t="s">
        <v>25</v>
      </c>
      <c r="H18" s="64">
        <f>R12</f>
        <v>0</v>
      </c>
      <c r="I18" s="59">
        <f>Q15</f>
        <v>11</v>
      </c>
      <c r="J18" s="59" t="s">
        <v>25</v>
      </c>
      <c r="K18" s="60">
        <f>O15</f>
        <v>3</v>
      </c>
      <c r="L18" s="61">
        <f>T15</f>
        <v>2</v>
      </c>
      <c r="M18" s="62" t="s">
        <v>25</v>
      </c>
      <c r="N18" s="64">
        <f>R15</f>
        <v>1</v>
      </c>
      <c r="O18" s="624"/>
      <c r="P18" s="625"/>
      <c r="Q18" s="625"/>
      <c r="R18" s="625"/>
      <c r="S18" s="625"/>
      <c r="T18" s="626"/>
      <c r="U18" s="65">
        <f>F18+L18</f>
        <v>4</v>
      </c>
      <c r="V18" s="76" t="s">
        <v>25</v>
      </c>
      <c r="W18" s="327">
        <f>H18+N18</f>
        <v>1</v>
      </c>
      <c r="X18" s="330"/>
      <c r="Y18" s="67"/>
      <c r="Z18" s="289"/>
      <c r="AA18" s="324"/>
      <c r="AB18" s="309"/>
      <c r="AC18" s="309">
        <f>U18*100000</f>
        <v>400000</v>
      </c>
      <c r="AD18" s="309">
        <f>(U18-W18)*1000000</f>
        <v>3000000</v>
      </c>
      <c r="AE18" s="310"/>
      <c r="AF18" s="309">
        <f>AE19+AD18+AC18+AB17+AA17</f>
        <v>43422054</v>
      </c>
      <c r="AG18" s="634"/>
    </row>
    <row r="19" spans="1:33" ht="16.5" customHeight="1" thickBot="1">
      <c r="A19" s="731"/>
      <c r="B19" s="620"/>
      <c r="C19" s="294">
        <f>Q13</f>
        <v>0</v>
      </c>
      <c r="D19" s="292" t="s">
        <v>25</v>
      </c>
      <c r="E19" s="299">
        <f>O13</f>
        <v>0</v>
      </c>
      <c r="F19" s="68">
        <f>T13</f>
        <v>2</v>
      </c>
      <c r="G19" s="69" t="s">
        <v>25</v>
      </c>
      <c r="H19" s="77">
        <f>R13</f>
        <v>0</v>
      </c>
      <c r="I19" s="294">
        <f>Q16</f>
        <v>11</v>
      </c>
      <c r="J19" s="292" t="s">
        <v>25</v>
      </c>
      <c r="K19" s="299">
        <f>O16</f>
        <v>3</v>
      </c>
      <c r="L19" s="68">
        <f>T16</f>
        <v>2</v>
      </c>
      <c r="M19" s="69" t="s">
        <v>25</v>
      </c>
      <c r="N19" s="77">
        <f>R16</f>
        <v>0</v>
      </c>
      <c r="O19" s="627"/>
      <c r="P19" s="628"/>
      <c r="Q19" s="628"/>
      <c r="R19" s="628"/>
      <c r="S19" s="628"/>
      <c r="T19" s="629"/>
      <c r="U19" s="637">
        <f>U17-W17</f>
        <v>22</v>
      </c>
      <c r="V19" s="638"/>
      <c r="W19" s="639"/>
      <c r="X19" s="332">
        <f>F19+L19</f>
        <v>4</v>
      </c>
      <c r="Y19" s="74" t="s">
        <v>25</v>
      </c>
      <c r="Z19" s="290">
        <f>H19+N19</f>
        <v>0</v>
      </c>
      <c r="AA19" s="325"/>
      <c r="AB19" s="311"/>
      <c r="AC19" s="311"/>
      <c r="AD19" s="311"/>
      <c r="AE19" s="312">
        <f>X19*10000000</f>
        <v>40000000</v>
      </c>
      <c r="AF19" s="311"/>
      <c r="AG19" s="635"/>
    </row>
    <row r="20" spans="21:33" s="26" customFormat="1" ht="19.5" customHeight="1" thickTop="1">
      <c r="U20" s="78"/>
      <c r="V20" s="78"/>
      <c r="W20" s="78"/>
      <c r="X20" s="78"/>
      <c r="Y20" s="78"/>
      <c r="Z20" s="318"/>
      <c r="AA20" s="317"/>
      <c r="AB20" s="317"/>
      <c r="AC20" s="317"/>
      <c r="AD20" s="317"/>
      <c r="AE20" s="317"/>
      <c r="AF20" s="317"/>
      <c r="AG20" s="319"/>
    </row>
    <row r="21" spans="2:33" s="28" customFormat="1" ht="23.25" customHeight="1">
      <c r="B21" s="636" t="s">
        <v>204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</row>
    <row r="22" spans="2:33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78"/>
      <c r="T22" s="26"/>
      <c r="U22" s="26"/>
      <c r="V22" s="26"/>
      <c r="W22" s="26"/>
      <c r="X22" s="40"/>
      <c r="Y22" s="40"/>
      <c r="Z22" s="40"/>
      <c r="AA22" s="315"/>
      <c r="AB22" s="316"/>
      <c r="AC22" s="316"/>
      <c r="AD22" s="316"/>
      <c r="AE22" s="313"/>
      <c r="AF22" s="316"/>
      <c r="AG22" s="320"/>
    </row>
    <row r="23" spans="2:33" ht="30" customHeight="1">
      <c r="B23" s="26"/>
      <c r="C23" s="321" t="s">
        <v>56</v>
      </c>
      <c r="D23" s="26"/>
      <c r="E23" s="26"/>
      <c r="F23" s="617" t="str">
        <f>IF(AG$11=1,B$11,IF(AG$14=1,B$14,IF(AG$17=1,B$17,"")))</f>
        <v>Bayern</v>
      </c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313"/>
      <c r="AB23" s="313"/>
      <c r="AC23" s="313"/>
      <c r="AD23" s="313"/>
      <c r="AE23" s="313"/>
      <c r="AF23" s="313"/>
      <c r="AG23" s="320"/>
    </row>
    <row r="24" spans="2:33" ht="30" customHeight="1">
      <c r="B24" s="26"/>
      <c r="C24" s="321" t="s">
        <v>57</v>
      </c>
      <c r="D24" s="26"/>
      <c r="E24" s="26"/>
      <c r="F24" s="617" t="str">
        <f>IF(AG$11=2,B$11,IF(AG$14=2,B$14,IF(AG$17=2,B$17,"")))</f>
        <v>Westfalen</v>
      </c>
      <c r="G24" s="617"/>
      <c r="H24" s="617"/>
      <c r="I24" s="617"/>
      <c r="J24" s="617"/>
      <c r="K24" s="617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Z24" s="617"/>
      <c r="AA24" s="314"/>
      <c r="AB24" s="313"/>
      <c r="AC24" s="313"/>
      <c r="AD24" s="313"/>
      <c r="AE24" s="40"/>
      <c r="AF24" s="313"/>
      <c r="AG24" s="320"/>
    </row>
    <row r="25" spans="2:33" ht="30" customHeight="1">
      <c r="B25" s="26"/>
      <c r="C25" s="321" t="s">
        <v>58</v>
      </c>
      <c r="D25" s="26"/>
      <c r="E25" s="26"/>
      <c r="F25" s="617" t="str">
        <f>IF(AG$11=3,B$11,IF(AG$14=3,B$14,IF(AG$17=3,B$17,"")))</f>
        <v>Sachsen</v>
      </c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315"/>
      <c r="AB25" s="316"/>
      <c r="AC25" s="316"/>
      <c r="AD25" s="316"/>
      <c r="AE25" s="313"/>
      <c r="AF25" s="316"/>
      <c r="AG25" s="320"/>
    </row>
    <row r="26" spans="2:33" ht="30" customHeight="1">
      <c r="B26" s="26"/>
      <c r="C26" s="321"/>
      <c r="D26" s="26"/>
      <c r="E26" s="26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17"/>
      <c r="T26" s="617"/>
      <c r="U26" s="617"/>
      <c r="V26" s="617"/>
      <c r="W26" s="617"/>
      <c r="X26" s="617"/>
      <c r="Y26" s="617"/>
      <c r="Z26" s="617"/>
      <c r="AA26" s="315"/>
      <c r="AB26" s="316"/>
      <c r="AC26" s="316"/>
      <c r="AD26" s="316"/>
      <c r="AE26" s="313"/>
      <c r="AF26" s="316"/>
      <c r="AG26" s="320"/>
    </row>
    <row r="27" spans="2:33" ht="30" customHeight="1">
      <c r="B27" s="26"/>
      <c r="C27" s="321"/>
      <c r="D27" s="26"/>
      <c r="E27" s="26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315"/>
      <c r="AB27" s="316"/>
      <c r="AC27" s="316"/>
      <c r="AD27" s="316"/>
      <c r="AE27" s="313"/>
      <c r="AF27" s="316"/>
      <c r="AG27" s="320"/>
    </row>
  </sheetData>
  <sheetProtection/>
  <mergeCells count="50">
    <mergeCell ref="A1:AG1"/>
    <mergeCell ref="A3:AG3"/>
    <mergeCell ref="E4:O4"/>
    <mergeCell ref="U4:W4"/>
    <mergeCell ref="B5:Q5"/>
    <mergeCell ref="U5:AE5"/>
    <mergeCell ref="P4:T4"/>
    <mergeCell ref="A7:B10"/>
    <mergeCell ref="C7:H7"/>
    <mergeCell ref="I7:N7"/>
    <mergeCell ref="O7:T7"/>
    <mergeCell ref="C8:H10"/>
    <mergeCell ref="I8:N10"/>
    <mergeCell ref="O8:T10"/>
    <mergeCell ref="U8:W8"/>
    <mergeCell ref="AG8:AG10"/>
    <mergeCell ref="U9:W9"/>
    <mergeCell ref="U10:W10"/>
    <mergeCell ref="X10:Z10"/>
    <mergeCell ref="A11:A13"/>
    <mergeCell ref="B11:B13"/>
    <mergeCell ref="C11:E11"/>
    <mergeCell ref="F11:H11"/>
    <mergeCell ref="AG11:AG13"/>
    <mergeCell ref="C12:E12"/>
    <mergeCell ref="F12:H12"/>
    <mergeCell ref="C13:E13"/>
    <mergeCell ref="F13:H13"/>
    <mergeCell ref="U13:W13"/>
    <mergeCell ref="A14:A16"/>
    <mergeCell ref="B14:B16"/>
    <mergeCell ref="I14:N16"/>
    <mergeCell ref="U25:Z25"/>
    <mergeCell ref="AG14:AG16"/>
    <mergeCell ref="U16:W16"/>
    <mergeCell ref="A17:A19"/>
    <mergeCell ref="B17:B19"/>
    <mergeCell ref="O17:T19"/>
    <mergeCell ref="AG17:AG19"/>
    <mergeCell ref="U19:W19"/>
    <mergeCell ref="F26:T26"/>
    <mergeCell ref="U26:Z26"/>
    <mergeCell ref="F27:T27"/>
    <mergeCell ref="U27:Z27"/>
    <mergeCell ref="B21:AG21"/>
    <mergeCell ref="F23:T23"/>
    <mergeCell ref="U23:Z23"/>
    <mergeCell ref="F24:T24"/>
    <mergeCell ref="U24:Z24"/>
    <mergeCell ref="F25:T2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</dc:creator>
  <cp:keywords/>
  <dc:description/>
  <cp:lastModifiedBy>ALI</cp:lastModifiedBy>
  <cp:lastPrinted>2015-09-20T14:30:28Z</cp:lastPrinted>
  <dcterms:created xsi:type="dcterms:W3CDTF">2013-08-10T09:21:55Z</dcterms:created>
  <dcterms:modified xsi:type="dcterms:W3CDTF">2015-09-20T15:09:20Z</dcterms:modified>
  <cp:category/>
  <cp:version/>
  <cp:contentType/>
  <cp:contentStatus/>
</cp:coreProperties>
</file>